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defaultThemeVersion="124226"/>
  <mc:AlternateContent xmlns:mc="http://schemas.openxmlformats.org/markup-compatibility/2006">
    <mc:Choice Requires="x15">
      <x15ac:absPath xmlns:x15ac="http://schemas.microsoft.com/office/spreadsheetml/2010/11/ac" url="C:\Users\liorm\Desktop\משרד התרבות והספורט\מכרזי תכנית החומש\גלריות לערבים\"/>
    </mc:Choice>
  </mc:AlternateContent>
  <xr:revisionPtr revIDLastSave="0" documentId="13_ncr:1_{280D8A92-6A14-4C28-93BA-A04697EF24BA}" xr6:coauthVersionLast="36" xr6:coauthVersionMax="36" xr10:uidLastSave="{00000000-0000-0000-0000-000000000000}"/>
  <bookViews>
    <workbookView xWindow="0" yWindow="0" windowWidth="23040" windowHeight="9372" tabRatio="577" activeTab="5" xr2:uid="{00000000-000D-0000-FFFF-FFFF00000000}"/>
  </bookViews>
  <sheets>
    <sheet name="תנאי-סף" sheetId="1" r:id="rId1"/>
    <sheet name="איכות - גלריה מספר 1" sheetId="8" r:id="rId2"/>
    <sheet name="איכות - גלריה מספר 2" sheetId="15" r:id="rId3"/>
    <sheet name="איכות - גלריה מספר 3" sheetId="16" r:id="rId4"/>
    <sheet name="איכות - גלריה מספר 4" sheetId="17" r:id="rId5"/>
    <sheet name="איכות - גלריה מספר 5" sheetId="18" r:id="rId6"/>
    <sheet name="תכנית עבודה" sheetId="19" r:id="rId7"/>
    <sheet name="מחיר" sheetId="21" r:id="rId8"/>
    <sheet name="סיכום" sheetId="22" r:id="rId9"/>
  </sheets>
  <definedNames>
    <definedName name="_Ref173487267" localSheetId="0">'תנאי-סף'!#REF!</definedName>
    <definedName name="_Ref179538436" localSheetId="0">'תנאי-סף'!#REF!</definedName>
    <definedName name="_Ref263083897" localSheetId="0">'תנאי-סף'!#REF!</definedName>
    <definedName name="_Ref274737718" localSheetId="0">'תנאי-סף'!#REF!</definedName>
    <definedName name="_Ref274737979" localSheetId="0">'תנאי-סף'!#REF!</definedName>
    <definedName name="_Ref295727242" localSheetId="0">'תנאי-סף'!$B$10</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6295880" localSheetId="0">'תנאי-סף'!#REF!</definedName>
    <definedName name="_Ref316372399" localSheetId="0">'תנאי-סף'!#REF!</definedName>
    <definedName name="_Ref329872137" localSheetId="0">'תנאי-סף'!#REF!</definedName>
    <definedName name="_Ref373241086" localSheetId="0">'תנאי-סף'!#REF!</definedName>
    <definedName name="_Ref374524676" localSheetId="0">'תנאי-סף'!#REF!</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 - גלריה מספר 1'!$A$1:$G$11</definedName>
    <definedName name="_xlnm.Print_Area" localSheetId="2">'איכות - גלריה מספר 2'!$A$1:$G$11</definedName>
    <definedName name="_xlnm.Print_Area" localSheetId="3">'איכות - גלריה מספר 3'!$A$1:$G$11</definedName>
    <definedName name="_xlnm.Print_Area" localSheetId="4">'איכות - גלריה מספר 4'!$A$1:$G$11</definedName>
    <definedName name="_xlnm.Print_Area" localSheetId="5">'איכות - גלריה מספר 5'!$A$1:$G$11</definedName>
    <definedName name="_xlnm.Print_Area" localSheetId="0">'תנאי-סף'!$A$1:$J$52</definedName>
  </definedNames>
  <calcPr calcId="191029"/>
</workbook>
</file>

<file path=xl/calcChain.xml><?xml version="1.0" encoding="utf-8"?>
<calcChain xmlns="http://schemas.openxmlformats.org/spreadsheetml/2006/main">
  <c r="C8" i="22" l="1"/>
  <c r="F30" i="21"/>
  <c r="G30" i="21" s="1"/>
  <c r="P8" i="22"/>
  <c r="O8" i="22"/>
  <c r="J8" i="22"/>
  <c r="I8" i="22"/>
  <c r="I18" i="22"/>
  <c r="J18" i="22"/>
  <c r="D8" i="22"/>
  <c r="D18" i="22"/>
  <c r="C18" i="22"/>
  <c r="M10" i="22"/>
  <c r="G20" i="22"/>
  <c r="G10" i="22"/>
  <c r="A20" i="22"/>
  <c r="A10" i="22"/>
  <c r="F40" i="21"/>
  <c r="G40" i="21" s="1"/>
  <c r="F38" i="21"/>
  <c r="G38" i="21" s="1"/>
  <c r="F32" i="21"/>
  <c r="G32" i="21" s="1"/>
  <c r="F24" i="21"/>
  <c r="F22" i="21"/>
  <c r="F16" i="21"/>
  <c r="G16" i="21" s="1"/>
  <c r="F14" i="21"/>
  <c r="G14" i="21" s="1"/>
  <c r="F8" i="21"/>
  <c r="G8" i="21" s="1"/>
  <c r="H8" i="21" s="1"/>
  <c r="D9" i="22" s="1"/>
  <c r="F6" i="21"/>
  <c r="G6" i="21" s="1"/>
  <c r="H6" i="21" s="1"/>
  <c r="C9" i="22" s="1"/>
  <c r="C10" i="22" l="1"/>
  <c r="C11" i="22" s="1"/>
  <c r="H16" i="21"/>
  <c r="D19" i="22" s="1"/>
  <c r="D20" i="22" s="1"/>
  <c r="D21" i="22" s="1"/>
  <c r="H14" i="21"/>
  <c r="C19" i="22" s="1"/>
  <c r="C20" i="22" s="1"/>
  <c r="C21" i="22" s="1"/>
  <c r="G24" i="21"/>
  <c r="H24" i="21" s="1"/>
  <c r="J9" i="22" s="1"/>
  <c r="J10" i="22" s="1"/>
  <c r="J11" i="22" s="1"/>
  <c r="G22" i="21"/>
  <c r="H22" i="21" s="1"/>
  <c r="I9" i="22" s="1"/>
  <c r="I10" i="22" s="1"/>
  <c r="I11" i="22" s="1"/>
  <c r="H32" i="21"/>
  <c r="J19" i="22" s="1"/>
  <c r="J20" i="22" s="1"/>
  <c r="J21" i="22" s="1"/>
  <c r="H30" i="21"/>
  <c r="I19" i="22" s="1"/>
  <c r="I20" i="22" s="1"/>
  <c r="I21" i="22" s="1"/>
  <c r="H40" i="21"/>
  <c r="P9" i="22" s="1"/>
  <c r="P10" i="22" s="1"/>
  <c r="P11" i="22" s="1"/>
  <c r="H38" i="21"/>
  <c r="D10" i="22"/>
  <c r="D11" i="22" s="1"/>
  <c r="O9" i="22" l="1"/>
  <c r="O10" i="22" s="1"/>
  <c r="O11" i="22" s="1"/>
  <c r="H59" i="19"/>
  <c r="F59" i="19"/>
  <c r="D59" i="19"/>
  <c r="C59" i="19"/>
  <c r="H47" i="19"/>
  <c r="F47" i="19"/>
  <c r="D47" i="19"/>
  <c r="C47" i="19"/>
  <c r="H35" i="19"/>
  <c r="F35" i="19"/>
  <c r="D35" i="19"/>
  <c r="C35" i="19"/>
  <c r="H23" i="19"/>
  <c r="F23" i="19"/>
  <c r="D23" i="19"/>
  <c r="C23" i="19"/>
  <c r="H11" i="19"/>
  <c r="F11" i="19"/>
  <c r="D11" i="19"/>
  <c r="C11" i="19"/>
  <c r="F11" i="18" l="1"/>
  <c r="D11" i="18"/>
  <c r="C11" i="18"/>
  <c r="F1" i="18"/>
  <c r="F2" i="18" s="1"/>
  <c r="D1" i="18"/>
  <c r="D2" i="18" s="1"/>
  <c r="F11" i="17"/>
  <c r="D11" i="17"/>
  <c r="C11" i="17"/>
  <c r="F1" i="17"/>
  <c r="F2" i="17" s="1"/>
  <c r="D1" i="17"/>
  <c r="D2" i="17" s="1"/>
  <c r="F11" i="16"/>
  <c r="D11" i="16"/>
  <c r="C11" i="16"/>
  <c r="F1" i="16"/>
  <c r="F2" i="16" s="1"/>
  <c r="D1" i="16"/>
  <c r="D2" i="16" s="1"/>
  <c r="F11" i="15"/>
  <c r="D11" i="15"/>
  <c r="C11" i="15"/>
  <c r="F1" i="15"/>
  <c r="F2" i="15" s="1"/>
  <c r="D1" i="15"/>
  <c r="D2" i="15" s="1"/>
  <c r="F11" i="8" l="1"/>
  <c r="D11" i="8"/>
  <c r="J25" i="1" a="1"/>
  <c r="J25" i="1" s="1"/>
  <c r="I25" i="1" a="1"/>
  <c r="I25" i="1" s="1"/>
  <c r="H25" i="1" a="1"/>
  <c r="H25" i="1" s="1"/>
  <c r="G25" i="1" a="1"/>
  <c r="G25" i="1" s="1"/>
  <c r="F25" i="1" a="1"/>
  <c r="F25" i="1" s="1"/>
  <c r="E25" i="1" a="1"/>
  <c r="E25" i="1" s="1"/>
  <c r="D25" i="1" a="1"/>
  <c r="D25" i="1" s="1"/>
  <c r="J14" i="1" a="1"/>
  <c r="J14" i="1" s="1"/>
  <c r="I14" i="1" a="1"/>
  <c r="I14" i="1" s="1"/>
  <c r="H14" i="1" a="1"/>
  <c r="H14" i="1" s="1"/>
  <c r="G14" i="1" a="1"/>
  <c r="G14" i="1" s="1"/>
  <c r="F14" i="1" a="1"/>
  <c r="F14" i="1" s="1"/>
  <c r="E14" i="1" a="1"/>
  <c r="E14" i="1" s="1"/>
  <c r="D14" i="1" a="1"/>
  <c r="D14" i="1" s="1"/>
  <c r="F1" i="8" l="1"/>
  <c r="F2" i="8" s="1"/>
  <c r="I9" i="1" a="1"/>
  <c r="I9" i="1" s="1"/>
  <c r="D1" i="8"/>
  <c r="F9" i="1" a="1"/>
  <c r="F9" i="1" s="1"/>
  <c r="G9" i="1" a="1"/>
  <c r="G9" i="1" s="1"/>
  <c r="H9" i="1" a="1"/>
  <c r="H9" i="1" s="1"/>
  <c r="D2" i="8" l="1"/>
  <c r="I8" i="1"/>
  <c r="I52" i="1" s="1"/>
  <c r="F8" i="1"/>
  <c r="F52" i="1" s="1"/>
  <c r="H8" i="1"/>
  <c r="H52" i="1" s="1"/>
  <c r="G8" i="1"/>
  <c r="G52" i="1" s="1"/>
  <c r="C11" i="8" l="1"/>
  <c r="E9" i="1" a="1"/>
  <c r="E9" i="1" s="1"/>
  <c r="J9" i="1" a="1"/>
  <c r="J9" i="1" s="1"/>
  <c r="D9" i="1" a="1"/>
  <c r="D9" i="1" s="1"/>
  <c r="J8" i="1" l="1"/>
  <c r="J52" i="1" s="1"/>
  <c r="E8" i="1"/>
  <c r="E52" i="1" s="1"/>
  <c r="D8" i="1"/>
  <c r="D52" i="1" s="1"/>
</calcChain>
</file>

<file path=xl/sharedStrings.xml><?xml version="1.0" encoding="utf-8"?>
<sst xmlns="http://schemas.openxmlformats.org/spreadsheetml/2006/main" count="405" uniqueCount="152">
  <si>
    <t>מס' סעיף</t>
  </si>
  <si>
    <t>תיאור התנאי</t>
  </si>
  <si>
    <t>מסמכים נדרשים</t>
  </si>
  <si>
    <t>משקל</t>
  </si>
  <si>
    <t>משקל בציון האיכות</t>
  </si>
  <si>
    <t>ציון כולל לפרמטר</t>
  </si>
  <si>
    <t>ציון איכות</t>
  </si>
  <si>
    <t>רכיב</t>
  </si>
  <si>
    <t>נימוק/ציון גלם</t>
  </si>
  <si>
    <t>טלפון:</t>
  </si>
  <si>
    <t>מס' סעיף:</t>
  </si>
  <si>
    <t>קריטריון:</t>
  </si>
  <si>
    <t>מס"ד:</t>
  </si>
  <si>
    <t>שם המציע:</t>
  </si>
  <si>
    <t>ח.פ.</t>
  </si>
  <si>
    <t xml:space="preserve">סה"כ ציון איכות </t>
  </si>
  <si>
    <t>איש קשר לצורך המכרז:</t>
  </si>
  <si>
    <t>ניקוד איכות</t>
  </si>
  <si>
    <t>כתובת דוא"ל:</t>
  </si>
  <si>
    <t>תנאי סף</t>
  </si>
  <si>
    <t>6.1</t>
  </si>
  <si>
    <t>6.2</t>
  </si>
  <si>
    <t>7.2</t>
  </si>
  <si>
    <t>הצעה שלמה?</t>
  </si>
  <si>
    <t>7.3</t>
  </si>
  <si>
    <t>הצעות למכרז תוגשנה בשפה העברית. כמו כן כל הנספחים, מכתבי המלצה, אישורים, תעודות וכל פרט הנדרש במכרז יוצגו אך ורק בשפה העברית.
מבלי לגרוע מהאמור לעיל, מובהר כי את קורות החיים שיצורפו לנספח ב'2 ניתן יהיה להגיש בשפה האנגלית.</t>
  </si>
  <si>
    <t>5.1</t>
  </si>
  <si>
    <t>5</t>
  </si>
  <si>
    <t>5.1.1</t>
  </si>
  <si>
    <t>5.1.2</t>
  </si>
  <si>
    <t>5.1.3</t>
  </si>
  <si>
    <t>5.1.4</t>
  </si>
  <si>
    <t>המציע הוא רשות מוניציפלית או עמותה או חברה לתועלת הציבור (חל"צ) או הקדש.</t>
  </si>
  <si>
    <t>5.2</t>
  </si>
  <si>
    <t>תנאי סף מנהליים</t>
  </si>
  <si>
    <t>תנאי סף מקצועיים</t>
  </si>
  <si>
    <t>5.2.1</t>
  </si>
  <si>
    <t>למציע</t>
  </si>
  <si>
    <t>5.2.2</t>
  </si>
  <si>
    <t>6.3</t>
  </si>
  <si>
    <t>6.4</t>
  </si>
  <si>
    <t>6.5</t>
  </si>
  <si>
    <t>6.6</t>
  </si>
  <si>
    <t>6.7</t>
  </si>
  <si>
    <t>6.8</t>
  </si>
  <si>
    <t>6.9</t>
  </si>
  <si>
    <t>6.10</t>
  </si>
  <si>
    <t>6.11</t>
  </si>
  <si>
    <t>6.12</t>
  </si>
  <si>
    <t>6.13</t>
  </si>
  <si>
    <t>6.14</t>
  </si>
  <si>
    <t>6.15</t>
  </si>
  <si>
    <t>6.16</t>
  </si>
  <si>
    <t>6.17</t>
  </si>
  <si>
    <t>חוברת הצעה מלאה וחתומה כנדרש בסעיף 7 להלן</t>
  </si>
  <si>
    <t>6.18</t>
  </si>
  <si>
    <t>6.19</t>
  </si>
  <si>
    <t>6.20</t>
  </si>
  <si>
    <t>טופס כתב הצעה, המצורף כחלק ב' למסמכי המכרז כשהוא חתום על-ידי נושא משרה המוסמך לחייב את המציע ומאושר על ידי עו"ד כנדרש.</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</si>
  <si>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 למען הסר כל ספק, מובהר, כי המציע לא יהיה רשאי להכניס כל שינוי או תיקון להסכם, מלבד מילוי הפרטים כאמור בסעיף זה לעיל. המשרד יהא רשאי, אך לא חייב, לפי שיקול דעתו הבלעדי והמוחלט ומבלי שתהא עליו חובת הנמקה, שלא לקבל הצעה שבה הוכנסו שינויים כאמור. מובהר, כי על אף חתימת המציע על גבי ההסכם שיצרף להצעתו, ההסכם לא ייכנס לתוקף, כל עוד לא קיבל המשרד את הצעת המציע וחתם על ההסכם; מובהר, למען הסר ספק, כי הגשת ההצעה וחתימת המציע על גבי ההסכם מהווה הצעה בלתי הדירה, שהמציע אינו יכול לחזור בו ממנה.</t>
  </si>
  <si>
    <t>אם המציע הוא תאגיד, יצורף בנוסף אישור עו"ד על היות החתומים בשמו על מסמכי המכרז רשאים לחייב את המציע בחתימתם.</t>
  </si>
  <si>
    <t>לצורך הוכחת עמידה בתנאי הסף שבסעיף ‎5.1.3 לעיל, המציע יציג נסח חברה/שותפות עדכני מרשות התאגידים.</t>
  </si>
  <si>
    <t>ערבות בנקאית (נספח ב'2) להבטחת קיום תנאי המכרז, לצורך הוכחת עמידה בתנאי הסף המפורט בסעיף ‎5.1.4 לעיל.</t>
  </si>
  <si>
    <t xml:space="preserve">תכנית עבודה כתובה לביצוע השירותים, בה יציג כיצד בכוונתו ליישם ולהפעיל את הדרישות והמטלות המופיעות בנספח א'1 – מפרט השירותים. </t>
  </si>
  <si>
    <r>
      <t xml:space="preserve">מציע המבקש שלא לחשוף סוד מסחרי או סוד מקצועי המפורט במסגרת הצעתו, </t>
    </r>
    <r>
      <rPr>
        <u/>
        <sz val="12"/>
        <color theme="1"/>
        <rFont val="David"/>
        <family val="2"/>
      </rPr>
      <t xml:space="preserve">יצרף עותק </t>
    </r>
    <r>
      <rPr>
        <b/>
        <u/>
        <sz val="12"/>
        <color theme="1"/>
        <rFont val="David"/>
        <family val="2"/>
      </rPr>
      <t>נוסף</t>
    </r>
    <r>
      <rPr>
        <u/>
        <sz val="12"/>
        <color theme="1"/>
        <rFont val="David"/>
        <family val="2"/>
      </rPr>
      <t xml:space="preserve"> מושחר בפורמט דיגיטלי</t>
    </r>
    <r>
      <rPr>
        <sz val="12"/>
        <color theme="1"/>
        <rFont val="David"/>
        <family val="2"/>
      </rPr>
      <t>.</t>
    </r>
  </si>
  <si>
    <r>
      <t xml:space="preserve">על המציע לצרף מסמך בשפה </t>
    </r>
    <r>
      <rPr>
        <b/>
        <sz val="12"/>
        <color theme="1"/>
        <rFont val="David"/>
        <family val="2"/>
      </rPr>
      <t>העברית</t>
    </r>
    <r>
      <rPr>
        <sz val="12"/>
        <color theme="1"/>
        <rFont val="David"/>
        <family val="2"/>
      </rPr>
      <t xml:space="preserve"> המתאר את פרופיל המציע.</t>
    </r>
  </si>
  <si>
    <t>נספח ב'11 למסמכי המכרז – יצורף מסומן ע"י המציע ברובריקות המתאימות, לפי האישורים והנספחים אותם צירף המציע להצעתו.</t>
  </si>
  <si>
    <t>9.6.1</t>
  </si>
  <si>
    <t>9.6.2</t>
  </si>
  <si>
    <t>9.6.3</t>
  </si>
  <si>
    <t>9.6.4</t>
  </si>
  <si>
    <t>9.6.5</t>
  </si>
  <si>
    <t>9.6.6</t>
  </si>
  <si>
    <t>9.6.7</t>
  </si>
  <si>
    <t>ציון מחיר מנורמל</t>
  </si>
  <si>
    <t>תשלום חודשי קבוע עבור הפעילות השוטפת</t>
  </si>
  <si>
    <t>ציון מחיר</t>
  </si>
  <si>
    <t>סה"כ ציון</t>
  </si>
  <si>
    <t>ההצעה תוגש ב־2 עותקים קשיחים (מודפסים) ועותק אחד דיגיטלי (בפורמט pdf או docx על גבי החסן נייד cd או dok)</t>
  </si>
  <si>
    <t>5.2.2.1</t>
  </si>
  <si>
    <t>התאמת מבנה הגלריה</t>
  </si>
  <si>
    <t>המציע עומד בדרישות תקנה 6(א) לתקנות חובת המכרזים, התשנ"ג-1993 ומחזיק בכל האישורים הנדרשים לפי חוק עסקאות גופים ציבוריים, התשל"ו-1976,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</si>
  <si>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</si>
  <si>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r>
      <t xml:space="preserve">המציע קיים פעילות תרבות ערבית בהיקף שנתי שלא יפחת מ-100,000 ₪ (כולל מע"מ) בלפחות שתים מהשנים 2019, 2020 ו־2021.
לעניין סעיף זה </t>
    </r>
    <r>
      <rPr>
        <b/>
        <sz val="12"/>
        <color theme="1"/>
        <rFont val="David"/>
        <family val="2"/>
      </rPr>
      <t>"פעילות תרבות ערבית</t>
    </r>
    <r>
      <rPr>
        <sz val="12"/>
        <color theme="1"/>
        <rFont val="David"/>
        <family val="2"/>
      </rPr>
      <t>" – פעילות תרבות מבין תחומי התרבות המוכרים במנהל התרבות, המוגדרים בסעיף ‎2.13 לעיל, אשר מופנית לקהל מחברה הערבית, הדרוזית והצ'רקסית ומבוצעת על ידי אמנים ערבים, דרוזים או צ'רקסיים.</t>
    </r>
  </si>
  <si>
    <t>האוצר המוצע הינו דובר השפה הערבית כשפת אם או ברמת שפת אם</t>
  </si>
  <si>
    <t>או לחלופין</t>
  </si>
  <si>
    <r>
      <t>בעל ניסיון של</t>
    </r>
    <r>
      <rPr>
        <b/>
        <sz val="12"/>
        <color theme="1"/>
        <rFont val="David"/>
        <family val="2"/>
      </rPr>
      <t xml:space="preserve"> חמש שנים</t>
    </r>
    <r>
      <rPr>
        <sz val="12"/>
        <color theme="1"/>
        <rFont val="David"/>
        <family val="2"/>
      </rPr>
      <t xml:space="preserve"> לפחות באוצרות בתחום האמנות החזותית בגלריה/מוזיאון ו/או חללי תצוגה נתמכים.</t>
    </r>
  </si>
  <si>
    <r>
      <t xml:space="preserve">כל מסמכי המכרז </t>
    </r>
    <r>
      <rPr>
        <b/>
        <sz val="12"/>
        <color theme="1"/>
        <rFont val="David"/>
        <family val="2"/>
      </rPr>
      <t>(לרבות פרוטוקול מענה לשאלות הבהרה וכן סיכום שאלות ותשובות מכנס הספקים אשר יפורסם ע"י המשרד)</t>
    </r>
    <r>
      <rPr>
        <sz val="12"/>
        <color theme="1"/>
        <rFont val="David"/>
        <family val="2"/>
      </rPr>
      <t xml:space="preserve">. יש לחתום על כל מסמכי המכרז והחוזה בראשי תיבות בתחתית כל עמוד כהוכחה לקריאת המסמכים והבנתם. </t>
    </r>
  </si>
  <si>
    <r>
      <t xml:space="preserve">אם המציע הוא עמותה או חברה לתועלת הציבור (חל"צ) יש לצרף אישור מהרשם הרלוונטי בדבר ניהול תקין לשנת 2022 </t>
    </r>
    <r>
      <rPr>
        <b/>
        <sz val="12"/>
        <color theme="1"/>
        <rFont val="David"/>
        <family val="2"/>
      </rPr>
      <t>או</t>
    </r>
    <r>
      <rPr>
        <sz val="12"/>
        <color theme="1"/>
        <rFont val="David"/>
        <family val="2"/>
      </rPr>
      <t xml:space="preserve"> בדבר הגשת מסמכים, לפי העניין.</t>
    </r>
  </si>
  <si>
    <t>אישורים לפי חוק עסקאות גופים ציבוריים, בדבר ניהול פנקסי חשבונות ורשומות, כשהוא תקף, להוכחת העמידה בתנאי הסף שבסעיף ‎‎5.1.1 לעיל.</t>
  </si>
  <si>
    <t>הצהרה בדבר עמידה בהוראות חוק שוויון זכויות חתומה ע"י עו"ד (נספח ב'6).</t>
  </si>
  <si>
    <t>תצהיר בדבר היעדר הרשעות לפי חוק עובדים זרים וחוק שכר מינימום חתום ע"י עו"ד (נספח ב'7).</t>
  </si>
  <si>
    <t>התחייבות ואישור המציע לקיום החקיקה בתחום העסקת עובדים חתומה ע"י עו"ד (נספח ב'8).</t>
  </si>
  <si>
    <t>הצהרה על שימוש בתוכנות מקוריות חתומה ע"י עו"ד/רו"ח (נספח ב'9).</t>
  </si>
  <si>
    <t>לצורך הוכחת עמידתו בתנאי הסף המפורט בסעיף ‎5.2.1 לעיל על המציע לפרט על אודות ניסיונו בביצוע פעילות תרבות ערבית כנדרש בסעיף ‎5.2.1, תוך ציון היקף הפעילויות ומאפייניהן, כמפורט בחוברת ההצעה וכן יצרף אסמכתאות לביצוע הפעילויות. הפרטים יסופקו בהתאם לנדרש בנספח ב'2 למסמכי המכרז. הניסיון הנדרש עפ"י סעיף זה יפורט ברשימה כרונולוגית מלאה של העבודות שבוצעו במהלך שנות הניסיון.</t>
  </si>
  <si>
    <t>מסמכים המעידים על התקשרות עם בעל המבנה המיועד לשם הגלריה.</t>
  </si>
  <si>
    <t>מסמך המפרט את תכניתו הכלכלית להעמדת תקציב מעבר לתקצוב מטעם המשרד.
ככל שהמציע מסתמך על תמיכת הגוף הממן על המציע לצרף גם את התחייבות הגוף הממן (נספח ב'3) להעמדת המימון.</t>
  </si>
  <si>
    <t>בתוך מעטפת הצעת המחיר יצרף המציע פירוט חישוב עלויות ובו התייחסות לכל הרכיבים הכלולים בהצעת המחיר. מובהר כי הצעות שפירוט העלויות בהן יחרוג מגדר הסביר ייפסלו, אך למציע תינתן זכות טיעון לשם הבהרת הנחותיו במקרה של פסילה כאמור.</t>
  </si>
  <si>
    <r>
      <t xml:space="preserve">נספח הצעת המחיר חתום (נספח ב'10). מובהר כי הצעת המחיר תמולא ותחתם ע"י מורשה החתימה מטעם המציע ותצורף </t>
    </r>
    <r>
      <rPr>
        <u/>
        <sz val="12"/>
        <color theme="1"/>
        <rFont val="David"/>
        <family val="2"/>
      </rPr>
      <t>במעטפה סגורה ונפרדת.</t>
    </r>
  </si>
  <si>
    <t>רשימת הפרטים בהצעת המציע, שהמציע מעוניין שיהיו חסויים במידה והוא יזכה, על פי האמור בסעיף ‎13להלן.</t>
  </si>
  <si>
    <t>7.9</t>
  </si>
  <si>
    <r>
      <t xml:space="preserve">מיקום מבנה הגלריה המוצע:
</t>
    </r>
    <r>
      <rPr>
        <sz val="12"/>
        <rFont val="David"/>
        <family val="2"/>
      </rPr>
      <t>9.6.1.1.	רשות מקומית ובה 20 עד 40 אלף תושבים – 5 נק'.
9.6.1.2.	רשות מקומית ובה 40 אלף תושבים ומעלה – 10 נק</t>
    </r>
    <r>
      <rPr>
        <b/>
        <sz val="12"/>
        <rFont val="David"/>
        <family val="2"/>
      </rPr>
      <t>'.</t>
    </r>
  </si>
  <si>
    <r>
      <t xml:space="preserve">נגישות של קהלי היעד למיקום המבנה המוצע לגלריה:
</t>
    </r>
    <r>
      <rPr>
        <sz val="12"/>
        <rFont val="David"/>
        <family val="2"/>
      </rPr>
      <t>מספר התושבים הערבים החיים בישובים ערביים (ישובים אשר בהם מעל 70% אוכלוסייה ערבית).
הניקוד יינתן בהתאם למספר התושבים הערבים החיים בישובים ערבים וכמפורט להלן:
9.6.2.1.	עבור 50,000 עד 69,999 תושבים ערבים החיים ברדיוס של 20 ק"מ ממקום המבנה המוצע לגלריה– 6 נקודות.
9.6.2.2.	עבור 70,000 עד 99,999 תושבים ערבים החיים ברדיוס של 20 ק"מ ממקום המבנה המוצע לגלריה – 8 נקודות.
9.6.2.3.	עבור מעל 100,000 תושבים ערבים החיים ברדיוס של 20 ק"מ ממקום המבנה המוצע לגלריה – 10 נקודות.
לעניין אמת מידה זו, "</t>
    </r>
    <r>
      <rPr>
        <b/>
        <sz val="12"/>
        <rFont val="David"/>
        <family val="2"/>
      </rPr>
      <t>תושבים ערבים</t>
    </r>
    <r>
      <rPr>
        <sz val="12"/>
        <rFont val="David"/>
        <family val="2"/>
      </rPr>
      <t>" - תושבים החיים ביישובים הערבים, הדרוזים והצ'רקסיים</t>
    </r>
  </si>
  <si>
    <r>
      <rPr>
        <b/>
        <sz val="12"/>
        <rFont val="David"/>
        <family val="2"/>
      </rPr>
      <t xml:space="preserve">נתוני המבנה המוצע לשימוש הגלריה:
</t>
    </r>
    <r>
      <rPr>
        <sz val="12"/>
        <rFont val="David"/>
        <family val="2"/>
      </rPr>
      <t>9.6.3.1.	מבנה היסטורי  – 5 נק'.
לעניין סעיף זה "מבנה היסטורי" – מבנה המוכרז על ידי המועצה לשימור אתרים כמבנה היסטורי.
9.6.3.2.	מבנה שהחלל שישמש את הגלריה בין 200 ל-300 מ"ר – 2 נק'.
9.6.3.3.	מבנה שהחלל שישמש את הגלריה מעל ל-300 מ"ר ¬– 5 נק'.</t>
    </r>
  </si>
  <si>
    <r>
      <t xml:space="preserve">סוג התאגיד:
</t>
    </r>
    <r>
      <rPr>
        <sz val="12"/>
        <rFont val="David"/>
        <family val="2"/>
      </rPr>
      <t>9.6.4.1.	מציע המציג הסכם שיתוף פעולה עם הרשות המקומית בה ממוקם המבנה ובו התחייבות לשיתוף פעולה למשך חמש השנים הקרובות – יקבל 5 נק'.
9.6.4.2.	מציע אשר הינו תאגיד עירוני בבעלות הרשות המקומית או רשות מקומית – יקבל 10 נק'.</t>
    </r>
  </si>
  <si>
    <r>
      <rPr>
        <b/>
        <sz val="12"/>
        <rFont val="David"/>
        <family val="2"/>
      </rPr>
      <t xml:space="preserve">תכנית עבודה מוצעת </t>
    </r>
    <r>
      <rPr>
        <sz val="12"/>
        <rFont val="David"/>
        <family val="2"/>
      </rPr>
      <t xml:space="preserve">
פירוט תכנית העבודה של הגלריה לשנתיים הבאות, תכנית עבודה לקדם פתיחת הגלריה, פעילות שוטפת של הגלריה ופעילות מעטפת של הגלריה. 
"ראה לשונית תכנית עבודה"</t>
    </r>
  </si>
  <si>
    <r>
      <rPr>
        <b/>
        <sz val="12"/>
        <rFont val="David"/>
        <family val="2"/>
      </rPr>
      <t>מימון עצמי:</t>
    </r>
    <r>
      <rPr>
        <sz val="12"/>
        <rFont val="David"/>
        <family val="2"/>
      </rPr>
      <t xml:space="preserve">
ייבחן הסכום אותו מתחייב המציע להעמיד ממקורותיו מעבר לטובת הפרויקט בכל שנה מעבר להכנסות המשרד, הניקוד יינתן באופן הבא:
9.6.6.1.	העמדת מקורות מימון עצמיים בסכום של 100,000 – 199,999 ₪ – 2 נק'.
9.6.6.2.	העמדת מקורות מימון עצמיים בסכום של 200,000 – 299,999 ₪ – 5 נק'.
9.6.6.3.	העמדת מקורות מימון עצמיים בסכום של 300,000 – 399,999 ₪ – 7 נק'.
9.6.6.4.	העמדת מקורות מימון עצמיים בסכום של 400,000 ₪ ומעלה – 10 נק'.</t>
    </r>
  </si>
  <si>
    <t>מספר הגלריה עבורה מוגשת ההצעה</t>
  </si>
  <si>
    <t>המבנה שבו תפעל הגלריה ימוקם באחת מהרשויות הנמנות בהחלטות ממשלה או בעיר מעורבת כהגדרתן במכרז.</t>
  </si>
  <si>
    <t>מציע:</t>
  </si>
  <si>
    <t>ציון</t>
  </si>
  <si>
    <t>נימוק</t>
  </si>
  <si>
    <t>סה"כ ניקוד לאיכות</t>
  </si>
  <si>
    <t>התרשמות מתכנית העבודה המוצעת:</t>
  </si>
  <si>
    <t xml:space="preserve">פירוט תכנית קדם לפתיחת הגלריה </t>
  </si>
  <si>
    <t xml:space="preserve">פרמטרים </t>
  </si>
  <si>
    <t xml:space="preserve">פירוט תכנית העבודה הרב שנתית של הגלריה </t>
  </si>
  <si>
    <t xml:space="preserve">פירוט הפעילות השוטפת בשנה של הגלריה </t>
  </si>
  <si>
    <t>ניקוד מקסימלי</t>
  </si>
  <si>
    <t>פירוט פעילות המעטפת של הגלריה</t>
  </si>
  <si>
    <t>עבור מציעים שהגישו הצעה לגלריה 1</t>
  </si>
  <si>
    <t>עבור מציעים שהגישו הצעה לגלריה 2</t>
  </si>
  <si>
    <t>עבור מציעים שהגישו הצעה לגלריה 3</t>
  </si>
  <si>
    <t>עבור מציעים שהגישו הצעה לגלריה 4</t>
  </si>
  <si>
    <t>עבור מציעים שהגישו הצעה לגלריה 5</t>
  </si>
  <si>
    <t>דירוג הצעת המחיר</t>
  </si>
  <si>
    <t>מחיר ליחידה – כולל מע"מ</t>
  </si>
  <si>
    <t>תיאור</t>
  </si>
  <si>
    <t>שם המציע</t>
  </si>
  <si>
    <t>מספר המציע</t>
  </si>
  <si>
    <t>ציון משוקלל</t>
  </si>
  <si>
    <t>משקולת</t>
  </si>
  <si>
    <t>רכיבי המחיר עבור גלריה 1</t>
  </si>
  <si>
    <t>רכיבי המחיר עבור גלריה 2</t>
  </si>
  <si>
    <t>רכיבי המחיר עבור גלריה 3</t>
  </si>
  <si>
    <t>רכיבי המחיר עבור גלריה 4</t>
  </si>
  <si>
    <t>רכיבי המחיר עבור גלריה 5</t>
  </si>
  <si>
    <t>דירוג המציעים</t>
  </si>
  <si>
    <t>שקלול ציונים סופיים - גלריה 1</t>
  </si>
  <si>
    <t>שקלול ציונים סופיים - גלריה 2</t>
  </si>
  <si>
    <t>שקלול ציונים סופיים - גלריה 3</t>
  </si>
  <si>
    <t>שקלול ציונים סופיים - גלריה 4</t>
  </si>
  <si>
    <t>שקלול ציונים סופיים - גלריה 5</t>
  </si>
  <si>
    <t>סיים קורס לאוצרות בתחום האמנות החזותית; ובנוסף בעל ניסיון של שלוש שנים לפחות באוצרות בתחום האמנות החזותית בגלריה/מוזיאון ו/או חללי תצוגה נתמכים.</t>
  </si>
  <si>
    <t>לאוצר הראשי המוצע</t>
  </si>
  <si>
    <t>על האוצר ה ראשי המוצע להיות בעל השכלה וניסיון בתחום האמנות החזותית כדלהלן:</t>
  </si>
  <si>
    <t>לאוצר המשני הראשי</t>
  </si>
  <si>
    <t>5.2.2.2.א.</t>
  </si>
  <si>
    <t>סיים קורס לאוצרות בתחום האמנות החזותית</t>
  </si>
  <si>
    <t>5.2.2.2.ב.</t>
  </si>
  <si>
    <t>על המציע לפרט על אודות ניסיונו של האוצר/ים המיועד/ים מטעמו לאספקת השירותים נשואי מכרז זה, תוך ציון היקף הפעילויות ומאפייניהן, שם הלקוח, שם איש הקשר ומספר הטלפון שלו כמפורט בחוברת ההצעה. הפרטים יסופקו בהתאם לנדרש בנספח ב'4 למסמכי המכרז. הניסיון הנדרש עפ"י סעיף זה יפורט ברשימה כרונולוגית מלאה של העבודות שבוצעו במהלך שנות הניסיון.</t>
  </si>
  <si>
    <r>
      <rPr>
        <b/>
        <sz val="12"/>
        <rFont val="David"/>
        <family val="2"/>
      </rPr>
      <t>איכות האוצר הראשי המוצע:</t>
    </r>
    <r>
      <rPr>
        <sz val="12"/>
        <rFont val="David"/>
        <family val="2"/>
      </rPr>
      <t xml:space="preserve">
9.6.7.1.	ייבחנו מספר התערוכות (כהגדרת תערוכה בסעיף ‎2.14), אשר האוצר הראשי היה שותף בהפקתן בחמש השנים האחרונות. 
עבור כל תערוכה בה היה האוצר הראשי המוצע שותף, יקבל המציע 1 נק'. במידה והתערוכה בוצעה על ידי אמנים ערבים, דרוזים או צ'רקסיים  יקבל 1 נק' נוספת על התערוכה.
לדוגמא: אוצר ראשי שהיה שותף בתערוכה אחד שבוצעה על ידי אמנים ערבים יקבל 2 נק'.
</t>
    </r>
    <r>
      <rPr>
        <b/>
        <sz val="12"/>
        <rFont val="David"/>
        <family val="2"/>
      </rPr>
      <t xml:space="preserve">הניקוד מקסימאלי לסעיף זה - 10 נק'. </t>
    </r>
    <r>
      <rPr>
        <sz val="12"/>
        <rFont val="David"/>
        <family val="2"/>
      </rPr>
      <t xml:space="preserve">
9.6.7.2.	אם האוצר הראשי המוצע זכה בפרס בתחרות בנושאי אמנות תקבל ההצעה עד 2.5 נק' לכל פרס, לפי הערכת הגורם המקצועי את חשיבות הפרס.
</t>
    </r>
    <r>
      <rPr>
        <b/>
        <sz val="12"/>
        <rFont val="David"/>
        <family val="2"/>
      </rPr>
      <t>הניקוד מקסימלי בסעיף זה הינו 5 נק'.</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</si>
</sst>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
    <numFmt numFmtId="165" formatCode="&quot;₪&quot;\ #,##0"/>
    <numFmt numFmtId="166" formatCode="0.000000000000000"/>
    <numFmt numFmtId="167" formatCode="0.000"/>
    <numFmt numFmtId="168" formatCode="_ * #,##0_ ;_ * \-#,##0_ ;_ * &quot;-&quot;??_ ;_ @_ "/>
  </numFmts>
  <fonts count="23" x14ac:knownFonts="1">
    <font>
      <sz val="11"/>
      <color theme="1"/>
      <name val="Arial"/>
      <family val="2"/>
      <charset val="177"/>
      <scheme val="minor"/>
    </font>
    <font>
      <sz val="11"/>
      <color theme="1"/>
      <name val="Arial"/>
      <family val="2"/>
      <charset val="177"/>
      <scheme val="minor"/>
    </font>
    <font>
      <b/>
      <sz val="11"/>
      <color theme="1"/>
      <name val="Arial"/>
      <family val="2"/>
      <scheme val="minor"/>
    </font>
    <font>
      <b/>
      <sz val="12"/>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u/>
      <sz val="11"/>
      <color theme="10"/>
      <name val="Arial"/>
      <family val="2"/>
      <charset val="177"/>
      <scheme val="minor"/>
    </font>
    <font>
      <u/>
      <sz val="12"/>
      <color theme="1"/>
      <name val="David"/>
      <family val="2"/>
    </font>
    <font>
      <b/>
      <sz val="12"/>
      <name val="David"/>
      <family val="2"/>
    </font>
    <font>
      <b/>
      <u/>
      <sz val="12"/>
      <color theme="1"/>
      <name val="David"/>
      <family val="2"/>
    </font>
    <font>
      <sz val="11"/>
      <color theme="1"/>
      <name val="David"/>
      <family val="2"/>
    </font>
    <font>
      <b/>
      <sz val="16"/>
      <color theme="1"/>
      <name val="David"/>
      <family val="2"/>
    </font>
    <font>
      <b/>
      <sz val="12"/>
      <color theme="4" tint="0.79998168889431442"/>
      <name val="David"/>
      <family val="2"/>
    </font>
    <font>
      <b/>
      <sz val="14"/>
      <name val="David"/>
      <family val="2"/>
    </font>
    <font>
      <b/>
      <sz val="12"/>
      <color theme="0"/>
      <name val="David"/>
      <family val="2"/>
    </font>
  </fonts>
  <fills count="28">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4" tint="0.39994506668294322"/>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9" tint="0.59999389629810485"/>
        <bgColor indexed="64"/>
      </patternFill>
    </fill>
  </fills>
  <borders count="58">
    <border>
      <left/>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14" fillId="0" borderId="0" applyNumberFormat="0" applyFill="0" applyBorder="0" applyAlignment="0" applyProtection="0"/>
    <xf numFmtId="43" fontId="1" fillId="0" borderId="0" applyFont="0" applyFill="0" applyBorder="0" applyAlignment="0" applyProtection="0"/>
  </cellStyleXfs>
  <cellXfs count="179">
    <xf numFmtId="0" fontId="0" fillId="0" borderId="0" xfId="0"/>
    <xf numFmtId="0" fontId="6" fillId="0" borderId="0" xfId="0" applyFont="1" applyBorder="1"/>
    <xf numFmtId="0" fontId="6" fillId="0" borderId="0" xfId="0" applyFont="1"/>
    <xf numFmtId="0" fontId="6" fillId="0" borderId="20" xfId="0" applyFont="1" applyBorder="1"/>
    <xf numFmtId="0" fontId="0" fillId="0" borderId="0" xfId="0" applyAlignment="1" applyProtection="1">
      <alignment vertical="top"/>
      <protection hidden="1"/>
    </xf>
    <xf numFmtId="0" fontId="0" fillId="2" borderId="0" xfId="0" applyFill="1" applyAlignment="1" applyProtection="1">
      <alignment vertical="top"/>
      <protection hidden="1"/>
    </xf>
    <xf numFmtId="0" fontId="0" fillId="2"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27" xfId="0" applyBorder="1" applyAlignment="1" applyProtection="1">
      <alignment vertical="top"/>
      <protection hidden="1"/>
    </xf>
    <xf numFmtId="0" fontId="0" fillId="2" borderId="0" xfId="0" applyFill="1" applyAlignment="1" applyProtection="1">
      <alignment vertical="top" wrapText="1"/>
      <protection hidden="1"/>
    </xf>
    <xf numFmtId="49" fontId="5" fillId="0" borderId="2" xfId="0" applyNumberFormat="1" applyFont="1" applyFill="1" applyBorder="1" applyAlignment="1">
      <alignment horizontal="center" vertical="top" wrapText="1"/>
    </xf>
    <xf numFmtId="49" fontId="10" fillId="14" borderId="26" xfId="0" applyNumberFormat="1" applyFont="1" applyFill="1" applyBorder="1" applyAlignment="1" applyProtection="1">
      <alignment horizontal="center" vertical="top"/>
      <protection hidden="1"/>
    </xf>
    <xf numFmtId="49" fontId="13" fillId="15" borderId="12" xfId="0" applyNumberFormat="1" applyFont="1" applyFill="1" applyBorder="1" applyAlignment="1" applyProtection="1">
      <alignment horizontal="center" vertical="top" wrapText="1"/>
      <protection hidden="1"/>
    </xf>
    <xf numFmtId="49" fontId="9" fillId="15" borderId="9" xfId="0" applyNumberFormat="1" applyFont="1" applyFill="1" applyBorder="1" applyAlignment="1" applyProtection="1">
      <alignment horizontal="center" vertical="top" wrapText="1" readingOrder="2"/>
      <protection hidden="1"/>
    </xf>
    <xf numFmtId="49" fontId="9" fillId="3" borderId="9" xfId="0" applyNumberFormat="1" applyFont="1" applyFill="1" applyBorder="1" applyAlignment="1" applyProtection="1">
      <alignment horizontal="center" vertical="top" wrapText="1" readingOrder="2"/>
      <protection hidden="1"/>
    </xf>
    <xf numFmtId="49" fontId="9" fillId="10" borderId="9" xfId="0" applyNumberFormat="1" applyFont="1" applyFill="1" applyBorder="1" applyAlignment="1" applyProtection="1">
      <alignment horizontal="center" vertical="top" readingOrder="2"/>
      <protection hidden="1"/>
    </xf>
    <xf numFmtId="0" fontId="13" fillId="0" borderId="7" xfId="0" applyNumberFormat="1" applyFont="1" applyFill="1" applyBorder="1" applyAlignment="1" applyProtection="1">
      <alignment horizontal="center" vertical="top" wrapText="1"/>
      <protection hidden="1"/>
    </xf>
    <xf numFmtId="0" fontId="3" fillId="4" borderId="16" xfId="0" applyFont="1" applyFill="1" applyBorder="1" applyAlignment="1" applyProtection="1">
      <alignment vertical="center" wrapText="1" readingOrder="2"/>
      <protection hidden="1"/>
    </xf>
    <xf numFmtId="0" fontId="3" fillId="4" borderId="9" xfId="0" applyFont="1" applyFill="1" applyBorder="1" applyAlignment="1" applyProtection="1">
      <alignment horizontal="center" vertical="center" wrapText="1" readingOrder="2"/>
      <protection hidden="1"/>
    </xf>
    <xf numFmtId="0" fontId="3" fillId="4" borderId="21" xfId="0" applyFont="1" applyFill="1" applyBorder="1" applyAlignment="1" applyProtection="1">
      <alignment horizontal="center" vertical="center" wrapText="1" readingOrder="2"/>
      <protection hidden="1"/>
    </xf>
    <xf numFmtId="0" fontId="3" fillId="4" borderId="28" xfId="0" applyFont="1" applyFill="1" applyBorder="1" applyAlignment="1" applyProtection="1">
      <alignment horizontal="center" vertical="center" wrapText="1" readingOrder="2"/>
      <protection hidden="1"/>
    </xf>
    <xf numFmtId="0" fontId="3" fillId="4" borderId="15" xfId="0" applyFont="1" applyFill="1" applyBorder="1" applyAlignment="1" applyProtection="1">
      <alignment horizontal="center" vertical="center" wrapText="1" readingOrder="2"/>
      <protection hidden="1"/>
    </xf>
    <xf numFmtId="49" fontId="11" fillId="8" borderId="2"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0" fontId="0" fillId="0" borderId="0" xfId="0" applyAlignment="1" applyProtection="1">
      <alignment vertical="top" wrapText="1" readingOrder="2"/>
      <protection hidden="1"/>
    </xf>
    <xf numFmtId="49" fontId="14" fillId="8" borderId="1" xfId="2" applyNumberFormat="1" applyFill="1" applyBorder="1" applyAlignment="1" applyProtection="1">
      <alignment horizontal="center" vertical="top" wrapText="1" readingOrder="2"/>
      <protection hidden="1"/>
    </xf>
    <xf numFmtId="49" fontId="4" fillId="3" borderId="24" xfId="0" applyNumberFormat="1" applyFont="1" applyFill="1" applyBorder="1" applyAlignment="1" applyProtection="1">
      <alignment horizontal="right" vertical="top" wrapText="1" readingOrder="2"/>
      <protection hidden="1"/>
    </xf>
    <xf numFmtId="49" fontId="9" fillId="3" borderId="16" xfId="0" applyNumberFormat="1" applyFont="1" applyFill="1" applyBorder="1" applyAlignment="1" applyProtection="1">
      <alignment horizontal="center" vertical="top" wrapText="1" readingOrder="2"/>
      <protection hidden="1"/>
    </xf>
    <xf numFmtId="49" fontId="9" fillId="10" borderId="31" xfId="0" applyNumberFormat="1" applyFont="1" applyFill="1" applyBorder="1" applyAlignment="1" applyProtection="1">
      <alignment horizontal="center" vertical="top" readingOrder="2"/>
      <protection hidden="1"/>
    </xf>
    <xf numFmtId="0" fontId="3" fillId="9" borderId="16" xfId="0" applyFont="1" applyFill="1" applyBorder="1" applyAlignment="1" applyProtection="1">
      <alignment horizontal="center" vertical="center" wrapText="1" readingOrder="2"/>
      <protection hidden="1"/>
    </xf>
    <xf numFmtId="49" fontId="9" fillId="10" borderId="33" xfId="0" applyNumberFormat="1" applyFont="1" applyFill="1" applyBorder="1" applyAlignment="1" applyProtection="1">
      <alignment horizontal="center" vertical="top" readingOrder="2"/>
      <protection hidden="1"/>
    </xf>
    <xf numFmtId="0" fontId="5" fillId="5" borderId="16" xfId="0" applyFont="1" applyFill="1" applyBorder="1" applyAlignment="1" applyProtection="1">
      <alignment vertical="top" wrapText="1" readingOrder="2"/>
      <protection hidden="1"/>
    </xf>
    <xf numFmtId="0" fontId="16" fillId="5" borderId="16" xfId="0" applyFont="1" applyFill="1" applyBorder="1" applyAlignment="1" applyProtection="1">
      <alignment vertical="top" wrapText="1" readingOrder="2"/>
      <protection hidden="1"/>
    </xf>
    <xf numFmtId="9" fontId="7" fillId="5" borderId="21" xfId="1" applyFont="1" applyFill="1" applyBorder="1" applyAlignment="1" applyProtection="1">
      <alignment horizontal="center" vertical="center" wrapText="1" readingOrder="2"/>
      <protection hidden="1"/>
    </xf>
    <xf numFmtId="9" fontId="16" fillId="12" borderId="21" xfId="1" applyFont="1" applyFill="1" applyBorder="1" applyAlignment="1" applyProtection="1">
      <alignment horizontal="center" vertical="center" wrapText="1" readingOrder="2"/>
      <protection hidden="1"/>
    </xf>
    <xf numFmtId="2" fontId="11" fillId="8" borderId="2" xfId="0" applyNumberFormat="1" applyFont="1" applyFill="1" applyBorder="1" applyAlignment="1" applyProtection="1">
      <alignment horizontal="center" vertical="top" wrapText="1" readingOrder="2"/>
      <protection hidden="1"/>
    </xf>
    <xf numFmtId="49" fontId="18" fillId="0" borderId="3" xfId="0" applyNumberFormat="1" applyFont="1" applyFill="1" applyBorder="1" applyAlignment="1" applyProtection="1">
      <alignment horizontal="center" vertical="top" wrapText="1" readingOrder="2"/>
      <protection hidden="1"/>
    </xf>
    <xf numFmtId="49" fontId="18" fillId="0" borderId="2" xfId="0" applyNumberFormat="1" applyFont="1" applyFill="1" applyBorder="1" applyAlignment="1" applyProtection="1">
      <alignment horizontal="center" vertical="top" wrapText="1" readingOrder="2"/>
      <protection hidden="1"/>
    </xf>
    <xf numFmtId="49" fontId="5" fillId="0" borderId="2" xfId="0" applyNumberFormat="1" applyFont="1" applyFill="1" applyBorder="1" applyAlignment="1">
      <alignment horizontal="center" vertical="top" wrapText="1" readingOrder="2"/>
    </xf>
    <xf numFmtId="164" fontId="5" fillId="8" borderId="16" xfId="0" applyNumberFormat="1" applyFont="1" applyFill="1" applyBorder="1" applyAlignment="1" applyProtection="1">
      <alignment horizontal="right" vertical="top" wrapText="1" readingOrder="2"/>
      <protection hidden="1"/>
    </xf>
    <xf numFmtId="1" fontId="3" fillId="8" borderId="16" xfId="0" applyNumberFormat="1" applyFont="1" applyFill="1" applyBorder="1" applyAlignment="1" applyProtection="1">
      <alignment horizontal="center" vertical="center" wrapText="1" readingOrder="2"/>
      <protection hidden="1"/>
    </xf>
    <xf numFmtId="166" fontId="3" fillId="8" borderId="16" xfId="0" applyNumberFormat="1" applyFont="1" applyFill="1" applyBorder="1" applyAlignment="1" applyProtection="1">
      <alignment horizontal="center" vertical="center" wrapText="1" readingOrder="2"/>
      <protection hidden="1"/>
    </xf>
    <xf numFmtId="49" fontId="4" fillId="3" borderId="24" xfId="0" applyNumberFormat="1" applyFont="1" applyFill="1" applyBorder="1" applyAlignment="1" applyProtection="1">
      <alignment horizontal="right" vertical="top" wrapText="1" readingOrder="2"/>
      <protection hidden="1"/>
    </xf>
    <xf numFmtId="49" fontId="9" fillId="10" borderId="31" xfId="0" applyNumberFormat="1" applyFont="1" applyFill="1" applyBorder="1" applyAlignment="1" applyProtection="1">
      <alignment horizontal="center" vertical="top" readingOrder="2"/>
      <protection hidden="1"/>
    </xf>
    <xf numFmtId="49" fontId="9" fillId="3" borderId="17" xfId="0" applyNumberFormat="1" applyFont="1" applyFill="1" applyBorder="1" applyAlignment="1" applyProtection="1">
      <alignment horizontal="right" vertical="top" wrapText="1" readingOrder="2"/>
      <protection hidden="1"/>
    </xf>
    <xf numFmtId="49" fontId="9" fillId="3" borderId="21" xfId="0" applyNumberFormat="1" applyFont="1" applyFill="1" applyBorder="1" applyAlignment="1" applyProtection="1">
      <alignment horizontal="center" vertical="top" wrapText="1" readingOrder="2"/>
      <protection hidden="1"/>
    </xf>
    <xf numFmtId="0" fontId="11" fillId="8" borderId="7" xfId="0" applyNumberFormat="1" applyFont="1" applyFill="1" applyBorder="1" applyAlignment="1" applyProtection="1">
      <alignment horizontal="center" vertical="top" wrapText="1" readingOrder="2"/>
      <protection hidden="1"/>
    </xf>
    <xf numFmtId="49" fontId="11" fillId="8" borderId="42" xfId="0" applyNumberFormat="1" applyFont="1" applyFill="1" applyBorder="1" applyAlignment="1" applyProtection="1">
      <alignment horizontal="center" vertical="top" wrapText="1" readingOrder="2"/>
      <protection hidden="1"/>
    </xf>
    <xf numFmtId="0" fontId="9" fillId="4" borderId="0" xfId="0" applyFont="1" applyFill="1" applyBorder="1" applyAlignment="1" applyProtection="1">
      <alignment horizontal="center" vertical="center" wrapText="1"/>
      <protection hidden="1"/>
    </xf>
    <xf numFmtId="0" fontId="4" fillId="20" borderId="51" xfId="0" applyFont="1" applyFill="1" applyBorder="1" applyAlignment="1">
      <alignment horizontal="center" vertical="center" wrapText="1"/>
    </xf>
    <xf numFmtId="0" fontId="4" fillId="20" borderId="35" xfId="0" applyFont="1" applyFill="1" applyBorder="1" applyAlignment="1">
      <alignment horizontal="center" vertical="center" wrapText="1"/>
    </xf>
    <xf numFmtId="0" fontId="9" fillId="19" borderId="11" xfId="0" applyFont="1" applyFill="1" applyBorder="1" applyAlignment="1">
      <alignment vertical="center" wrapText="1"/>
    </xf>
    <xf numFmtId="0" fontId="4" fillId="0" borderId="13" xfId="0" applyFont="1" applyBorder="1" applyAlignment="1">
      <alignment horizontal="center" vertical="center"/>
    </xf>
    <xf numFmtId="0" fontId="4" fillId="0" borderId="24" xfId="0" applyFont="1" applyBorder="1" applyAlignment="1">
      <alignment vertical="center" wrapText="1"/>
    </xf>
    <xf numFmtId="0" fontId="4" fillId="0" borderId="9" xfId="0" applyFont="1" applyBorder="1" applyAlignment="1">
      <alignment horizontal="center" vertical="center"/>
    </xf>
    <xf numFmtId="1" fontId="16" fillId="21" borderId="24" xfId="1" applyNumberFormat="1" applyFont="1" applyFill="1" applyBorder="1" applyAlignment="1" applyProtection="1">
      <alignment horizontal="center" vertical="center" wrapText="1" readingOrder="2"/>
      <protection hidden="1"/>
    </xf>
    <xf numFmtId="1" fontId="21" fillId="21" borderId="23" xfId="1" applyNumberFormat="1" applyFont="1" applyFill="1" applyBorder="1" applyAlignment="1" applyProtection="1">
      <alignment horizontal="center" vertical="center" wrapText="1" readingOrder="2"/>
      <protection hidden="1"/>
    </xf>
    <xf numFmtId="0" fontId="9" fillId="16" borderId="47" xfId="0" applyFont="1" applyFill="1" applyBorder="1"/>
    <xf numFmtId="0" fontId="4" fillId="16" borderId="46" xfId="0" applyFont="1" applyFill="1" applyBorder="1"/>
    <xf numFmtId="0" fontId="4" fillId="16" borderId="47" xfId="0" applyFont="1" applyFill="1" applyBorder="1"/>
    <xf numFmtId="0" fontId="11" fillId="23" borderId="16"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21" borderId="16" xfId="0" applyFont="1" applyFill="1" applyBorder="1" applyAlignment="1">
      <alignment horizontal="center" vertical="center" wrapText="1"/>
    </xf>
    <xf numFmtId="0" fontId="11" fillId="24" borderId="16" xfId="0" applyFont="1" applyFill="1" applyBorder="1" applyAlignment="1">
      <alignment horizontal="center" vertical="center" wrapText="1"/>
    </xf>
    <xf numFmtId="168" fontId="11" fillId="23" borderId="16" xfId="3" applyNumberFormat="1" applyFont="1" applyFill="1" applyBorder="1" applyAlignment="1">
      <alignment horizontal="center" vertical="center" wrapText="1"/>
    </xf>
    <xf numFmtId="0" fontId="11" fillId="23" borderId="15" xfId="0" applyFont="1" applyFill="1" applyBorder="1" applyAlignment="1">
      <alignment horizontal="center" vertical="center" wrapText="1"/>
    </xf>
    <xf numFmtId="0" fontId="11" fillId="23" borderId="9" xfId="0" applyFont="1" applyFill="1" applyBorder="1" applyAlignment="1">
      <alignment horizontal="center" vertical="center" wrapText="1"/>
    </xf>
    <xf numFmtId="0" fontId="0" fillId="0" borderId="0" xfId="0" applyFont="1" applyBorder="1"/>
    <xf numFmtId="0" fontId="2" fillId="0" borderId="0" xfId="0" applyFont="1" applyBorder="1" applyAlignment="1">
      <alignment horizontal="center" vertical="center"/>
    </xf>
    <xf numFmtId="165" fontId="18" fillId="2" borderId="16" xfId="0" applyNumberFormat="1" applyFont="1" applyFill="1" applyBorder="1" applyAlignment="1" applyProtection="1">
      <alignment horizontal="center" vertical="center" wrapText="1"/>
      <protection locked="0"/>
    </xf>
    <xf numFmtId="0" fontId="9" fillId="7" borderId="56" xfId="0" applyFont="1" applyFill="1" applyBorder="1" applyAlignment="1" applyProtection="1">
      <alignment horizontal="center" vertical="center" readingOrder="2"/>
    </xf>
    <xf numFmtId="0" fontId="9" fillId="7" borderId="13" xfId="0" applyFont="1" applyFill="1" applyBorder="1" applyAlignment="1" applyProtection="1">
      <alignment horizontal="center"/>
    </xf>
    <xf numFmtId="0" fontId="9" fillId="7" borderId="19" xfId="0" applyFont="1" applyFill="1" applyBorder="1" applyProtection="1"/>
    <xf numFmtId="0" fontId="9" fillId="7" borderId="56" xfId="0" applyFont="1" applyFill="1" applyBorder="1" applyAlignment="1" applyProtection="1">
      <alignment horizontal="center" vertical="center" wrapText="1"/>
    </xf>
    <xf numFmtId="9" fontId="4" fillId="8" borderId="9" xfId="0" applyNumberFormat="1" applyFont="1" applyFill="1" applyBorder="1" applyAlignment="1" applyProtection="1">
      <alignment horizontal="center" vertical="center"/>
    </xf>
    <xf numFmtId="0" fontId="4" fillId="8" borderId="17" xfId="0" applyFont="1" applyFill="1" applyBorder="1" applyAlignment="1" applyProtection="1">
      <alignment vertical="center"/>
    </xf>
    <xf numFmtId="2" fontId="4" fillId="8" borderId="15" xfId="0" applyNumberFormat="1" applyFont="1" applyFill="1" applyBorder="1" applyAlignment="1" applyProtection="1">
      <alignment horizontal="center" vertical="center"/>
    </xf>
    <xf numFmtId="9" fontId="22" fillId="6" borderId="9" xfId="0" applyNumberFormat="1" applyFont="1" applyFill="1" applyBorder="1" applyAlignment="1" applyProtection="1">
      <alignment horizontal="center" vertical="center"/>
    </xf>
    <xf numFmtId="0" fontId="22" fillId="6" borderId="17" xfId="0" applyFont="1" applyFill="1" applyBorder="1" applyAlignment="1" applyProtection="1">
      <alignment vertical="center"/>
    </xf>
    <xf numFmtId="2" fontId="22" fillId="6" borderId="15" xfId="0" applyNumberFormat="1" applyFont="1" applyFill="1" applyBorder="1" applyAlignment="1" applyProtection="1">
      <alignment horizontal="center" vertical="center"/>
    </xf>
    <xf numFmtId="0" fontId="9" fillId="27" borderId="43" xfId="0" applyFont="1" applyFill="1" applyBorder="1" applyAlignment="1" applyProtection="1">
      <alignment horizontal="center" vertical="center"/>
    </xf>
    <xf numFmtId="0" fontId="9" fillId="2" borderId="16" xfId="0" applyFont="1" applyFill="1" applyBorder="1" applyAlignment="1" applyProtection="1">
      <alignment horizontal="center" vertical="center"/>
    </xf>
    <xf numFmtId="0" fontId="4" fillId="0" borderId="16" xfId="0" applyFont="1" applyBorder="1" applyProtection="1"/>
    <xf numFmtId="0" fontId="0" fillId="0" borderId="0" xfId="0" applyAlignment="1">
      <alignment horizontal="center" vertical="center"/>
    </xf>
    <xf numFmtId="49" fontId="4" fillId="3" borderId="24" xfId="0" applyNumberFormat="1" applyFont="1" applyFill="1" applyBorder="1" applyAlignment="1" applyProtection="1">
      <alignment horizontal="right" vertical="top" wrapText="1" readingOrder="2"/>
      <protection hidden="1"/>
    </xf>
    <xf numFmtId="49" fontId="4" fillId="10" borderId="21" xfId="0" applyNumberFormat="1" applyFont="1" applyFill="1" applyBorder="1" applyAlignment="1" applyProtection="1">
      <alignment horizontal="right" vertical="top" wrapText="1" readingOrder="2"/>
      <protection hidden="1"/>
    </xf>
    <xf numFmtId="49" fontId="4" fillId="10" borderId="24" xfId="0" applyNumberFormat="1" applyFont="1" applyFill="1" applyBorder="1" applyAlignment="1" applyProtection="1">
      <alignment horizontal="right" vertical="top" wrapText="1" readingOrder="2"/>
      <protection hidden="1"/>
    </xf>
    <xf numFmtId="49" fontId="4" fillId="3" borderId="21" xfId="0" applyNumberFormat="1" applyFont="1" applyFill="1" applyBorder="1" applyAlignment="1" applyProtection="1">
      <alignment horizontal="right" vertical="top" wrapText="1" readingOrder="2"/>
      <protection hidden="1"/>
    </xf>
    <xf numFmtId="49" fontId="4" fillId="3" borderId="24" xfId="0" applyNumberFormat="1" applyFont="1" applyFill="1" applyBorder="1" applyAlignment="1" applyProtection="1">
      <alignment horizontal="right" vertical="top" wrapText="1" readingOrder="2"/>
      <protection hidden="1"/>
    </xf>
    <xf numFmtId="49" fontId="9" fillId="10" borderId="45" xfId="0" applyNumberFormat="1" applyFont="1" applyFill="1" applyBorder="1" applyAlignment="1" applyProtection="1">
      <alignment horizontal="center" vertical="center" readingOrder="2"/>
      <protection hidden="1"/>
    </xf>
    <xf numFmtId="0" fontId="0" fillId="0" borderId="19" xfId="0" applyBorder="1" applyAlignment="1">
      <alignment horizontal="center" vertical="center" readingOrder="2"/>
    </xf>
    <xf numFmtId="49" fontId="4" fillId="3" borderId="31" xfId="0" applyNumberFormat="1" applyFont="1" applyFill="1" applyBorder="1" applyAlignment="1" applyProtection="1">
      <alignment horizontal="right" vertical="top" wrapText="1" readingOrder="2"/>
      <protection hidden="1"/>
    </xf>
    <xf numFmtId="0" fontId="0" fillId="0" borderId="13" xfId="0" applyBorder="1" applyAlignment="1">
      <alignment horizontal="right" vertical="top" wrapText="1" readingOrder="2"/>
    </xf>
    <xf numFmtId="49" fontId="9" fillId="3" borderId="31" xfId="0" applyNumberFormat="1" applyFont="1" applyFill="1" applyBorder="1" applyAlignment="1" applyProtection="1">
      <alignment horizontal="center" vertical="top" wrapText="1" readingOrder="2"/>
      <protection hidden="1"/>
    </xf>
    <xf numFmtId="0" fontId="0" fillId="0" borderId="13" xfId="0" applyBorder="1" applyAlignment="1">
      <alignment horizontal="center" vertical="top" wrapText="1" readingOrder="2"/>
    </xf>
    <xf numFmtId="49" fontId="9" fillId="3" borderId="31" xfId="0" applyNumberFormat="1" applyFont="1" applyFill="1" applyBorder="1" applyAlignment="1" applyProtection="1">
      <alignment horizontal="center" vertical="center" wrapText="1" readingOrder="2"/>
      <protection hidden="1"/>
    </xf>
    <xf numFmtId="49" fontId="9" fillId="3" borderId="8" xfId="0" applyNumberFormat="1" applyFont="1" applyFill="1" applyBorder="1" applyAlignment="1" applyProtection="1">
      <alignment horizontal="center" vertical="center" wrapText="1" readingOrder="2"/>
      <protection hidden="1"/>
    </xf>
    <xf numFmtId="49" fontId="9" fillId="3" borderId="13" xfId="0" applyNumberFormat="1" applyFont="1" applyFill="1" applyBorder="1" applyAlignment="1" applyProtection="1">
      <alignment horizontal="center" vertical="center" wrapText="1" readingOrder="2"/>
      <protection hidden="1"/>
    </xf>
    <xf numFmtId="49" fontId="10" fillId="14" borderId="34" xfId="0" applyNumberFormat="1" applyFont="1" applyFill="1" applyBorder="1" applyAlignment="1" applyProtection="1">
      <alignment horizontal="center" vertical="top"/>
      <protection hidden="1"/>
    </xf>
    <xf numFmtId="49" fontId="10" fillId="14" borderId="20" xfId="0" applyNumberFormat="1" applyFont="1" applyFill="1" applyBorder="1" applyAlignment="1" applyProtection="1">
      <alignment horizontal="center" vertical="top"/>
      <protection hidden="1"/>
    </xf>
    <xf numFmtId="49" fontId="10" fillId="14" borderId="35" xfId="0" applyNumberFormat="1" applyFont="1" applyFill="1" applyBorder="1" applyAlignment="1" applyProtection="1">
      <alignment horizontal="center" vertical="top"/>
      <protection hidden="1"/>
    </xf>
    <xf numFmtId="49" fontId="13" fillId="15" borderId="23" xfId="0" applyNumberFormat="1" applyFont="1" applyFill="1" applyBorder="1" applyAlignment="1" applyProtection="1">
      <alignment horizontal="center" vertical="top" wrapText="1"/>
      <protection hidden="1"/>
    </xf>
    <xf numFmtId="49" fontId="13" fillId="15" borderId="4" xfId="0" applyNumberFormat="1" applyFont="1" applyFill="1" applyBorder="1" applyAlignment="1" applyProtection="1">
      <alignment horizontal="center" vertical="top" wrapText="1"/>
      <protection hidden="1"/>
    </xf>
    <xf numFmtId="49" fontId="4" fillId="10" borderId="29" xfId="0" applyNumberFormat="1" applyFont="1" applyFill="1" applyBorder="1" applyAlignment="1" applyProtection="1">
      <alignment horizontal="right" vertical="top" wrapText="1" readingOrder="2"/>
      <protection hidden="1"/>
    </xf>
    <xf numFmtId="0" fontId="0" fillId="0" borderId="15" xfId="0" applyBorder="1" applyAlignment="1">
      <alignment horizontal="right" vertical="top" wrapText="1" readingOrder="2"/>
    </xf>
    <xf numFmtId="49" fontId="9" fillId="13" borderId="6" xfId="0" applyNumberFormat="1" applyFont="1" applyFill="1" applyBorder="1" applyAlignment="1" applyProtection="1">
      <alignment horizontal="center" vertical="top" readingOrder="2"/>
      <protection hidden="1"/>
    </xf>
    <xf numFmtId="49" fontId="9" fillId="13" borderId="32" xfId="0" applyNumberFormat="1" applyFont="1" applyFill="1" applyBorder="1" applyAlignment="1" applyProtection="1">
      <alignment horizontal="center" vertical="top" readingOrder="2"/>
      <protection hidden="1"/>
    </xf>
    <xf numFmtId="49" fontId="9" fillId="13" borderId="18" xfId="0" applyNumberFormat="1" applyFont="1" applyFill="1" applyBorder="1" applyAlignment="1" applyProtection="1">
      <alignment horizontal="center" vertical="top" readingOrder="2"/>
      <protection hidden="1"/>
    </xf>
    <xf numFmtId="0" fontId="0" fillId="0" borderId="24" xfId="0" applyBorder="1" applyAlignment="1">
      <alignment horizontal="right" vertical="top" wrapText="1" readingOrder="2"/>
    </xf>
    <xf numFmtId="49" fontId="9" fillId="8" borderId="12" xfId="0" applyNumberFormat="1" applyFont="1" applyFill="1" applyBorder="1" applyAlignment="1" applyProtection="1">
      <alignment horizontal="center" vertical="center" wrapText="1"/>
      <protection hidden="1"/>
    </xf>
    <xf numFmtId="49" fontId="9" fillId="8" borderId="9" xfId="0" applyNumberFormat="1" applyFont="1" applyFill="1" applyBorder="1" applyAlignment="1" applyProtection="1">
      <alignment horizontal="center" vertical="center" wrapText="1"/>
      <protection hidden="1"/>
    </xf>
    <xf numFmtId="49" fontId="9" fillId="8" borderId="31" xfId="0" applyNumberFormat="1" applyFont="1" applyFill="1" applyBorder="1" applyAlignment="1" applyProtection="1">
      <alignment horizontal="center" vertical="center" wrapText="1"/>
      <protection hidden="1"/>
    </xf>
    <xf numFmtId="49" fontId="9" fillId="8" borderId="10" xfId="0" applyNumberFormat="1" applyFont="1" applyFill="1" applyBorder="1" applyAlignment="1" applyProtection="1">
      <alignment horizontal="center" vertical="center" wrapText="1"/>
      <protection hidden="1"/>
    </xf>
    <xf numFmtId="49" fontId="10" fillId="8" borderId="28" xfId="0" applyNumberFormat="1" applyFont="1" applyFill="1" applyBorder="1" applyAlignment="1" applyProtection="1">
      <alignment horizontal="center" vertical="top" wrapText="1"/>
      <protection hidden="1"/>
    </xf>
    <xf numFmtId="49" fontId="10" fillId="8" borderId="11" xfId="0" applyNumberFormat="1" applyFont="1" applyFill="1" applyBorder="1" applyAlignment="1" applyProtection="1">
      <alignment horizontal="center" vertical="top" wrapText="1"/>
      <protection hidden="1"/>
    </xf>
    <xf numFmtId="49" fontId="12" fillId="8" borderId="21" xfId="0" applyNumberFormat="1" applyFont="1" applyFill="1" applyBorder="1" applyAlignment="1" applyProtection="1">
      <alignment horizontal="center" vertical="top" wrapText="1"/>
      <protection hidden="1"/>
    </xf>
    <xf numFmtId="49" fontId="12" fillId="8" borderId="24" xfId="0" applyNumberFormat="1" applyFont="1" applyFill="1" applyBorder="1" applyAlignment="1" applyProtection="1">
      <alignment horizontal="center" vertical="top" wrapText="1"/>
      <protection hidden="1"/>
    </xf>
    <xf numFmtId="49" fontId="11" fillId="8" borderId="21" xfId="0" applyNumberFormat="1" applyFont="1" applyFill="1" applyBorder="1" applyAlignment="1" applyProtection="1">
      <alignment horizontal="center" vertical="top" wrapText="1"/>
      <protection hidden="1"/>
    </xf>
    <xf numFmtId="49" fontId="11" fillId="8" borderId="24" xfId="0" applyNumberFormat="1" applyFont="1" applyFill="1" applyBorder="1" applyAlignment="1" applyProtection="1">
      <alignment horizontal="center" vertical="top" wrapText="1"/>
      <protection hidden="1"/>
    </xf>
    <xf numFmtId="49" fontId="11" fillId="8" borderId="25" xfId="0" applyNumberFormat="1" applyFont="1" applyFill="1" applyBorder="1" applyAlignment="1" applyProtection="1">
      <alignment horizontal="center" vertical="top" wrapText="1"/>
      <protection hidden="1"/>
    </xf>
    <xf numFmtId="49" fontId="11" fillId="8" borderId="18" xfId="0" applyNumberFormat="1" applyFont="1" applyFill="1" applyBorder="1" applyAlignment="1" applyProtection="1">
      <alignment horizontal="center" vertical="top" wrapText="1"/>
      <protection hidden="1"/>
    </xf>
    <xf numFmtId="49" fontId="10" fillId="14" borderId="5" xfId="0" applyNumberFormat="1" applyFont="1" applyFill="1" applyBorder="1" applyAlignment="1" applyProtection="1">
      <alignment horizontal="center" vertical="top"/>
      <protection hidden="1"/>
    </xf>
    <xf numFmtId="49" fontId="10" fillId="14" borderId="4" xfId="0" applyNumberFormat="1" applyFont="1" applyFill="1" applyBorder="1" applyAlignment="1" applyProtection="1">
      <alignment horizontal="center" vertical="top"/>
      <protection hidden="1"/>
    </xf>
    <xf numFmtId="49" fontId="13" fillId="15" borderId="28" xfId="0" applyNumberFormat="1" applyFont="1" applyFill="1" applyBorder="1" applyAlignment="1" applyProtection="1">
      <alignment horizontal="center" vertical="top" wrapText="1"/>
      <protection hidden="1"/>
    </xf>
    <xf numFmtId="49" fontId="13" fillId="15" borderId="11" xfId="0" applyNumberFormat="1" applyFont="1" applyFill="1" applyBorder="1" applyAlignment="1" applyProtection="1">
      <alignment horizontal="center" vertical="top" wrapText="1"/>
      <protection hidden="1"/>
    </xf>
    <xf numFmtId="49" fontId="9" fillId="3" borderId="21" xfId="0" applyNumberFormat="1" applyFont="1" applyFill="1" applyBorder="1" applyAlignment="1" applyProtection="1">
      <alignment horizontal="right" vertical="top" wrapText="1" readingOrder="2"/>
      <protection hidden="1"/>
    </xf>
    <xf numFmtId="49" fontId="9" fillId="3" borderId="24" xfId="0" applyNumberFormat="1" applyFont="1" applyFill="1" applyBorder="1" applyAlignment="1" applyProtection="1">
      <alignment horizontal="right" vertical="top" wrapText="1" readingOrder="2"/>
      <protection hidden="1"/>
    </xf>
    <xf numFmtId="0" fontId="3" fillId="12" borderId="29" xfId="0" applyFont="1" applyFill="1" applyBorder="1" applyAlignment="1" applyProtection="1">
      <alignment horizontal="center" vertical="center" wrapText="1" readingOrder="2"/>
      <protection hidden="1"/>
    </xf>
    <xf numFmtId="0" fontId="3" fillId="12" borderId="15" xfId="0" applyFont="1" applyFill="1" applyBorder="1" applyAlignment="1" applyProtection="1">
      <alignment horizontal="center" vertical="center" wrapText="1" readingOrder="2"/>
      <protection hidden="1"/>
    </xf>
    <xf numFmtId="167" fontId="7" fillId="11" borderId="44" xfId="1" applyNumberFormat="1" applyFont="1" applyFill="1" applyBorder="1" applyAlignment="1" applyProtection="1">
      <alignment horizontal="center" vertical="center" wrapText="1" readingOrder="2"/>
      <protection hidden="1"/>
    </xf>
    <xf numFmtId="2" fontId="7" fillId="11" borderId="44" xfId="1" applyNumberFormat="1" applyFont="1" applyFill="1" applyBorder="1" applyAlignment="1" applyProtection="1">
      <alignment horizontal="center" vertical="center" wrapText="1" readingOrder="2"/>
      <protection hidden="1"/>
    </xf>
    <xf numFmtId="0" fontId="3" fillId="4" borderId="9" xfId="0" applyNumberFormat="1" applyFont="1" applyFill="1" applyBorder="1" applyAlignment="1" applyProtection="1">
      <alignment horizontal="center" vertical="center" wrapText="1" readingOrder="2"/>
      <protection hidden="1"/>
    </xf>
    <xf numFmtId="0" fontId="3" fillId="4" borderId="17" xfId="0" applyNumberFormat="1" applyFont="1" applyFill="1" applyBorder="1" applyAlignment="1" applyProtection="1">
      <alignment horizontal="center" vertical="center" wrapText="1" readingOrder="2"/>
      <protection hidden="1"/>
    </xf>
    <xf numFmtId="0" fontId="8" fillId="4" borderId="12" xfId="0" applyFont="1" applyFill="1" applyBorder="1" applyAlignment="1" applyProtection="1">
      <alignment horizontal="center" vertical="center" wrapText="1" readingOrder="2"/>
      <protection hidden="1"/>
    </xf>
    <xf numFmtId="0" fontId="8" fillId="4" borderId="30" xfId="0" applyFont="1" applyFill="1" applyBorder="1" applyAlignment="1" applyProtection="1">
      <alignment horizontal="center" vertical="center" wrapText="1" readingOrder="2"/>
      <protection hidden="1"/>
    </xf>
    <xf numFmtId="0" fontId="8" fillId="4" borderId="9" xfId="0" applyFont="1" applyFill="1" applyBorder="1" applyAlignment="1" applyProtection="1">
      <alignment horizontal="center" vertical="center" wrapText="1" readingOrder="2"/>
      <protection hidden="1"/>
    </xf>
    <xf numFmtId="0" fontId="8" fillId="4" borderId="16" xfId="0" applyFont="1" applyFill="1" applyBorder="1" applyAlignment="1" applyProtection="1">
      <alignment horizontal="center" vertical="center" wrapText="1" readingOrder="2"/>
      <protection hidden="1"/>
    </xf>
    <xf numFmtId="49" fontId="3" fillId="4" borderId="12" xfId="0" applyNumberFormat="1" applyFont="1" applyFill="1" applyBorder="1" applyAlignment="1" applyProtection="1">
      <alignment horizontal="center" vertical="center" wrapText="1" readingOrder="2"/>
      <protection hidden="1"/>
    </xf>
    <xf numFmtId="0" fontId="3" fillId="4" borderId="14" xfId="0" applyNumberFormat="1" applyFont="1" applyFill="1" applyBorder="1" applyAlignment="1" applyProtection="1">
      <alignment horizontal="center" vertical="center" wrapText="1" readingOrder="2"/>
      <protection hidden="1"/>
    </xf>
    <xf numFmtId="0" fontId="19" fillId="19" borderId="46" xfId="0" applyFont="1" applyFill="1" applyBorder="1" applyAlignment="1">
      <alignment horizontal="center" vertical="center" wrapText="1"/>
    </xf>
    <xf numFmtId="0" fontId="19" fillId="19" borderId="48" xfId="0" applyFont="1" applyFill="1" applyBorder="1" applyAlignment="1">
      <alignment horizontal="center" vertical="center" wrapText="1"/>
    </xf>
    <xf numFmtId="0" fontId="19" fillId="19" borderId="37" xfId="0" applyFont="1" applyFill="1" applyBorder="1" applyAlignment="1">
      <alignment horizontal="center" vertical="center" wrapText="1"/>
    </xf>
    <xf numFmtId="0" fontId="19" fillId="19" borderId="49" xfId="0" applyFont="1" applyFill="1"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9" fillId="18" borderId="5" xfId="0" applyFont="1" applyFill="1" applyBorder="1" applyAlignment="1" applyProtection="1">
      <alignment horizontal="center" vertical="center" readingOrder="2"/>
      <protection hidden="1"/>
    </xf>
    <xf numFmtId="0" fontId="9" fillId="18" borderId="4" xfId="0" applyFont="1" applyFill="1" applyBorder="1" applyAlignment="1" applyProtection="1">
      <alignment horizontal="center" vertical="center" readingOrder="2"/>
      <protection hidden="1"/>
    </xf>
    <xf numFmtId="0" fontId="9" fillId="4" borderId="41" xfId="0" applyFont="1" applyFill="1" applyBorder="1" applyAlignment="1" applyProtection="1">
      <alignment horizontal="center" vertical="center" wrapText="1"/>
      <protection hidden="1"/>
    </xf>
    <xf numFmtId="0" fontId="9" fillId="4" borderId="26" xfId="0" applyFont="1" applyFill="1" applyBorder="1" applyAlignment="1" applyProtection="1">
      <alignment horizontal="center" vertical="center" wrapText="1"/>
      <protection hidden="1"/>
    </xf>
    <xf numFmtId="0" fontId="4" fillId="20" borderId="46" xfId="0" applyFont="1" applyFill="1" applyBorder="1" applyAlignment="1">
      <alignment horizontal="center" vertical="center" wrapText="1"/>
    </xf>
    <xf numFmtId="0" fontId="4" fillId="20" borderId="48" xfId="0" applyFont="1" applyFill="1" applyBorder="1" applyAlignment="1">
      <alignment horizontal="center" vertical="center" wrapText="1"/>
    </xf>
    <xf numFmtId="0" fontId="4" fillId="20" borderId="38" xfId="0" applyFont="1" applyFill="1" applyBorder="1" applyAlignment="1">
      <alignment horizontal="center" vertical="center" wrapText="1"/>
    </xf>
    <xf numFmtId="0" fontId="4" fillId="20" borderId="50" xfId="0" applyFont="1" applyFill="1" applyBorder="1" applyAlignment="1">
      <alignment horizontal="center" vertical="center" wrapText="1"/>
    </xf>
    <xf numFmtId="0" fontId="9" fillId="19" borderId="41" xfId="0" applyFont="1" applyFill="1" applyBorder="1" applyAlignment="1">
      <alignment horizontal="center" vertical="center" wrapText="1"/>
    </xf>
    <xf numFmtId="0" fontId="9" fillId="19" borderId="52" xfId="0" applyFont="1" applyFill="1" applyBorder="1" applyAlignment="1">
      <alignment horizontal="center" vertical="center" wrapText="1"/>
    </xf>
    <xf numFmtId="0" fontId="20" fillId="22" borderId="5" xfId="0" applyFont="1" applyFill="1" applyBorder="1" applyAlignment="1">
      <alignment horizontal="center" vertical="center" wrapText="1"/>
    </xf>
    <xf numFmtId="0" fontId="20" fillId="22" borderId="53" xfId="0" applyFont="1" applyFill="1" applyBorder="1" applyAlignment="1">
      <alignment horizontal="center" vertical="center" wrapText="1"/>
    </xf>
    <xf numFmtId="0" fontId="9" fillId="0" borderId="5" xfId="0" applyFont="1" applyBorder="1" applyAlignment="1">
      <alignment horizontal="center"/>
    </xf>
    <xf numFmtId="0" fontId="9" fillId="0" borderId="4" xfId="0" applyFont="1" applyBorder="1" applyAlignment="1">
      <alignment horizontal="center"/>
    </xf>
    <xf numFmtId="0" fontId="11" fillId="21" borderId="39" xfId="0" applyFont="1" applyFill="1" applyBorder="1" applyAlignment="1">
      <alignment horizontal="center" vertical="center" wrapText="1"/>
    </xf>
    <xf numFmtId="0" fontId="0" fillId="0" borderId="40" xfId="0" applyBorder="1" applyAlignment="1">
      <alignment horizontal="center" vertical="center"/>
    </xf>
    <xf numFmtId="1" fontId="11" fillId="17" borderId="39" xfId="0" applyNumberFormat="1" applyFont="1" applyFill="1" applyBorder="1" applyAlignment="1">
      <alignment horizontal="center" vertical="center" wrapText="1"/>
    </xf>
    <xf numFmtId="1" fontId="11" fillId="17" borderId="40" xfId="0" applyNumberFormat="1" applyFont="1" applyFill="1" applyBorder="1" applyAlignment="1">
      <alignment horizontal="center" vertical="center" wrapText="1"/>
    </xf>
    <xf numFmtId="165" fontId="18" fillId="25" borderId="39" xfId="0" applyNumberFormat="1" applyFont="1" applyFill="1" applyBorder="1" applyAlignment="1" applyProtection="1">
      <alignment horizontal="center" vertical="center" wrapText="1"/>
    </xf>
    <xf numFmtId="165" fontId="0" fillId="25" borderId="40" xfId="0" applyNumberFormat="1" applyFill="1" applyBorder="1" applyAlignment="1" applyProtection="1">
      <alignment horizontal="center" vertical="center" wrapText="1"/>
    </xf>
    <xf numFmtId="0" fontId="11" fillId="23" borderId="22" xfId="0" applyFont="1" applyFill="1" applyBorder="1" applyAlignment="1">
      <alignment horizontal="center" vertical="center" wrapText="1"/>
    </xf>
    <xf numFmtId="0" fontId="11" fillId="23" borderId="55" xfId="0" applyFont="1" applyFill="1" applyBorder="1" applyAlignment="1">
      <alignment horizontal="center" vertical="center" wrapText="1"/>
    </xf>
    <xf numFmtId="0" fontId="11" fillId="23" borderId="54" xfId="0" applyFont="1" applyFill="1" applyBorder="1" applyAlignment="1">
      <alignment horizontal="center" vertical="center" wrapText="1"/>
    </xf>
    <xf numFmtId="0" fontId="11" fillId="23" borderId="45" xfId="0" applyFont="1" applyFill="1" applyBorder="1" applyAlignment="1">
      <alignment horizontal="center" vertical="center" wrapText="1"/>
    </xf>
    <xf numFmtId="0" fontId="0" fillId="0" borderId="19" xfId="0" applyBorder="1" applyAlignment="1">
      <alignment horizontal="center" vertical="center" wrapText="1"/>
    </xf>
    <xf numFmtId="0" fontId="9" fillId="27" borderId="33" xfId="0" applyFont="1" applyFill="1" applyBorder="1" applyAlignment="1" applyProtection="1">
      <alignment horizontal="center" vertical="center"/>
    </xf>
    <xf numFmtId="0" fontId="9" fillId="27" borderId="36" xfId="0" applyFont="1" applyFill="1" applyBorder="1" applyAlignment="1" applyProtection="1">
      <alignment horizontal="center" vertical="center"/>
    </xf>
    <xf numFmtId="0" fontId="9" fillId="26" borderId="22" xfId="0" applyFont="1" applyFill="1" applyBorder="1" applyAlignment="1" applyProtection="1">
      <alignment horizontal="center"/>
    </xf>
    <xf numFmtId="0" fontId="9" fillId="26" borderId="55" xfId="0" applyFont="1" applyFill="1" applyBorder="1" applyAlignment="1" applyProtection="1">
      <alignment horizontal="center"/>
    </xf>
    <xf numFmtId="0" fontId="9" fillId="7" borderId="29" xfId="0" applyFont="1" applyFill="1" applyBorder="1" applyAlignment="1" applyProtection="1">
      <alignment horizontal="center"/>
    </xf>
    <xf numFmtId="0" fontId="9" fillId="7" borderId="24" xfId="0" applyFont="1" applyFill="1" applyBorder="1" applyAlignment="1" applyProtection="1">
      <alignment horizontal="center"/>
    </xf>
    <xf numFmtId="0" fontId="9" fillId="26" borderId="38" xfId="0" applyFont="1" applyFill="1" applyBorder="1" applyAlignment="1" applyProtection="1">
      <alignment horizontal="center"/>
    </xf>
    <xf numFmtId="0" fontId="9" fillId="26" borderId="57" xfId="0" applyFont="1" applyFill="1" applyBorder="1" applyAlignment="1" applyProtection="1">
      <alignment horizontal="center"/>
    </xf>
    <xf numFmtId="49" fontId="9" fillId="3" borderId="29" xfId="0" applyNumberFormat="1" applyFont="1" applyFill="1" applyBorder="1" applyAlignment="1" applyProtection="1">
      <alignment horizontal="right" vertical="top" wrapText="1" readingOrder="2"/>
      <protection hidden="1"/>
    </xf>
  </cellXfs>
  <cellStyles count="4">
    <cellStyle name="Comma" xfId="3" builtinId="3"/>
    <cellStyle name="Normal" xfId="0" builtinId="0"/>
    <cellStyle name="Percent" xfId="1" builtinId="5"/>
    <cellStyle name="היפר-קישור" xfId="2" builtinId="8"/>
  </cellStyles>
  <dxfs count="10">
    <dxf>
      <font>
        <color rgb="FFFF0000"/>
      </font>
      <fill>
        <patternFill>
          <bgColor rgb="FFFFFF00"/>
        </patternFill>
      </fill>
    </dxf>
    <dxf>
      <font>
        <color rgb="FFFFFF00"/>
      </font>
      <fill>
        <patternFill>
          <bgColor rgb="FFFF0000"/>
        </patternFill>
      </fill>
    </dxf>
    <dxf>
      <font>
        <color rgb="FFFFFF00"/>
      </font>
      <fill>
        <patternFill>
          <bgColor rgb="FF92D050"/>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2"/>
  <sheetViews>
    <sheetView showGridLines="0" rightToLeft="1" view="pageBreakPreview" zoomScaleNormal="100" zoomScaleSheetLayoutView="100" workbookViewId="0">
      <pane xSplit="3" ySplit="2" topLeftCell="D3" activePane="bottomRight" state="frozen"/>
      <selection pane="topRight" activeCell="D1" sqref="D1"/>
      <selection pane="bottomLeft" activeCell="A3" sqref="A3"/>
      <selection pane="bottomRight" activeCell="H12" sqref="H12"/>
    </sheetView>
  </sheetViews>
  <sheetFormatPr defaultColWidth="9" defaultRowHeight="13.8" x14ac:dyDescent="0.25"/>
  <cols>
    <col min="1" max="1" width="7.19921875" style="7" bestFit="1" customWidth="1"/>
    <col min="2" max="2" width="10" style="8" customWidth="1"/>
    <col min="3" max="3" width="56.3984375" style="7" customWidth="1"/>
    <col min="4" max="6" width="22" style="4" customWidth="1"/>
    <col min="7" max="7" width="22.296875" style="4" customWidth="1"/>
    <col min="8" max="10" width="22" style="4" customWidth="1"/>
    <col min="11" max="16384" width="9" style="4"/>
  </cols>
  <sheetData>
    <row r="1" spans="1:10" s="24" customFormat="1" ht="19.2" x14ac:dyDescent="0.25">
      <c r="A1" s="109" t="s">
        <v>0</v>
      </c>
      <c r="B1" s="113" t="s">
        <v>1</v>
      </c>
      <c r="C1" s="114"/>
      <c r="D1" s="46">
        <v>1</v>
      </c>
      <c r="E1" s="46">
        <v>2</v>
      </c>
      <c r="F1" s="46">
        <v>3</v>
      </c>
      <c r="G1" s="46">
        <v>4</v>
      </c>
      <c r="H1" s="46">
        <v>5</v>
      </c>
      <c r="I1" s="46">
        <v>6</v>
      </c>
      <c r="J1" s="46">
        <v>7</v>
      </c>
    </row>
    <row r="2" spans="1:10" s="23" customFormat="1" ht="18" x14ac:dyDescent="0.25">
      <c r="A2" s="110"/>
      <c r="B2" s="115" t="s">
        <v>13</v>
      </c>
      <c r="C2" s="116"/>
      <c r="D2" s="22"/>
      <c r="E2" s="22"/>
      <c r="F2" s="22"/>
      <c r="G2" s="22"/>
      <c r="H2" s="22"/>
      <c r="I2" s="22"/>
      <c r="J2" s="22"/>
    </row>
    <row r="3" spans="1:10" s="23" customFormat="1" ht="18" x14ac:dyDescent="0.25">
      <c r="A3" s="110"/>
      <c r="B3" s="115" t="s">
        <v>14</v>
      </c>
      <c r="C3" s="116"/>
      <c r="D3" s="22"/>
      <c r="E3" s="35"/>
      <c r="F3" s="35"/>
      <c r="G3" s="22"/>
      <c r="H3" s="22"/>
      <c r="I3" s="22"/>
      <c r="J3" s="35"/>
    </row>
    <row r="4" spans="1:10" s="23" customFormat="1" x14ac:dyDescent="0.25">
      <c r="A4" s="110"/>
      <c r="B4" s="117" t="s">
        <v>16</v>
      </c>
      <c r="C4" s="118"/>
      <c r="D4" s="22"/>
      <c r="E4" s="22"/>
      <c r="F4" s="22"/>
      <c r="G4" s="22"/>
      <c r="H4" s="22"/>
      <c r="I4" s="22"/>
      <c r="J4" s="22"/>
    </row>
    <row r="5" spans="1:10" s="23" customFormat="1" x14ac:dyDescent="0.25">
      <c r="A5" s="110"/>
      <c r="B5" s="117" t="s">
        <v>9</v>
      </c>
      <c r="C5" s="118"/>
      <c r="D5" s="22"/>
      <c r="E5" s="22"/>
      <c r="F5" s="22"/>
      <c r="G5" s="22"/>
      <c r="H5" s="22"/>
      <c r="I5" s="22"/>
      <c r="J5" s="22"/>
    </row>
    <row r="6" spans="1:10" s="23" customFormat="1" ht="14.4" thickBot="1" x14ac:dyDescent="0.3">
      <c r="A6" s="111"/>
      <c r="B6" s="119" t="s">
        <v>18</v>
      </c>
      <c r="C6" s="120"/>
      <c r="D6" s="47"/>
      <c r="E6" s="47"/>
      <c r="F6" s="47"/>
      <c r="G6" s="47"/>
      <c r="H6" s="47"/>
      <c r="I6" s="47"/>
      <c r="J6" s="47"/>
    </row>
    <row r="7" spans="1:10" s="23" customFormat="1" ht="14.4" thickBot="1" x14ac:dyDescent="0.3">
      <c r="A7" s="112"/>
      <c r="B7" s="119" t="s">
        <v>107</v>
      </c>
      <c r="C7" s="120"/>
      <c r="D7" s="25"/>
      <c r="E7" s="25"/>
      <c r="F7" s="25"/>
      <c r="G7" s="25"/>
      <c r="H7" s="25"/>
      <c r="I7" s="25"/>
      <c r="J7" s="25"/>
    </row>
    <row r="8" spans="1:10" ht="19.8" thickBot="1" x14ac:dyDescent="0.3">
      <c r="A8" s="11" t="s">
        <v>27</v>
      </c>
      <c r="B8" s="121" t="s">
        <v>19</v>
      </c>
      <c r="C8" s="122"/>
      <c r="D8" s="16" t="str">
        <f t="shared" ref="D8:J8" si="0">IF(OR(D9="פסילה",D14="פסילה"),"פסילה",IF(OR(D9="נדרשת השלמה",D14="נדרשת השלמה"),"נדרשת השלמה","עמידה בדרישות"))</f>
        <v>נדרשת השלמה</v>
      </c>
      <c r="E8" s="16" t="str">
        <f t="shared" si="0"/>
        <v>נדרשת השלמה</v>
      </c>
      <c r="F8" s="16" t="str">
        <f t="shared" si="0"/>
        <v>נדרשת השלמה</v>
      </c>
      <c r="G8" s="16" t="str">
        <f t="shared" si="0"/>
        <v>נדרשת השלמה</v>
      </c>
      <c r="H8" s="16" t="str">
        <f t="shared" si="0"/>
        <v>נדרשת השלמה</v>
      </c>
      <c r="I8" s="16" t="str">
        <f t="shared" si="0"/>
        <v>נדרשת השלמה</v>
      </c>
      <c r="J8" s="16" t="str">
        <f t="shared" si="0"/>
        <v>נדרשת השלמה</v>
      </c>
    </row>
    <row r="9" spans="1:10" s="9" customFormat="1" ht="16.8" x14ac:dyDescent="0.25">
      <c r="A9" s="13" t="s">
        <v>26</v>
      </c>
      <c r="B9" s="123" t="s">
        <v>34</v>
      </c>
      <c r="C9" s="124"/>
      <c r="D9" s="16" t="str">
        <f t="array" ref="D9">IF(SUM(LEN(D10:D13)-LEN(SUBSTITUTE(D10:D13,"V","")))+SUM(LEN(D10:D13)-LEN(SUBSTITUTE(D10:D13,"ל.ר.","")))/LEN("ל.ר.")=5,"עמידה בדרישות",IF(SUM(LEN(D10:D13)-LEN(SUBSTITUTE(D10:D13,"X","")))&gt;0,"פסילה","נדרשת השלמה"))</f>
        <v>נדרשת השלמה</v>
      </c>
      <c r="E9" s="16" t="str">
        <f t="array" ref="E9">IF(SUM(LEN(E10:E13)-LEN(SUBSTITUTE(E10:E13,"V","")))+SUM(LEN(E10:E13)-LEN(SUBSTITUTE(E10:E13,"ל.ר.","")))/LEN("ל.ר.")=5,"עמידה בדרישות",IF(SUM(LEN(E10:E13)-LEN(SUBSTITUTE(E10:E13,"X","")))&gt;0,"פסילה","נדרשת השלמה"))</f>
        <v>נדרשת השלמה</v>
      </c>
      <c r="F9" s="16" t="str">
        <f t="array" ref="F9">IF(SUM(LEN(F10:F13)-LEN(SUBSTITUTE(F10:F13,"V","")))+SUM(LEN(F10:F13)-LEN(SUBSTITUTE(F10:F13,"ל.ר.","")))/LEN("ל.ר.")=5,"עמידה בדרישות",IF(SUM(LEN(F10:F13)-LEN(SUBSTITUTE(F10:F13,"X","")))&gt;0,"פסילה","נדרשת השלמה"))</f>
        <v>נדרשת השלמה</v>
      </c>
      <c r="G9" s="16" t="str">
        <f t="array" ref="G9">IF(SUM(LEN(G10:G13)-LEN(SUBSTITUTE(G10:G13,"V","")))+SUM(LEN(G10:G13)-LEN(SUBSTITUTE(G10:G13,"ל.ר.","")))/LEN("ל.ר.")=5,"עמידה בדרישות",IF(SUM(LEN(G10:G13)-LEN(SUBSTITUTE(G10:G13,"X","")))&gt;0,"פסילה","נדרשת השלמה"))</f>
        <v>נדרשת השלמה</v>
      </c>
      <c r="H9" s="16" t="str">
        <f t="array" ref="H9">IF(SUM(LEN(H10:H13)-LEN(SUBSTITUTE(H10:H13,"V","")))+SUM(LEN(H10:H13)-LEN(SUBSTITUTE(H10:H13,"ל.ר.","")))/LEN("ל.ר.")=5,"עמידה בדרישות",IF(SUM(LEN(H10:H13)-LEN(SUBSTITUTE(H10:H13,"X","")))&gt;0,"פסילה","נדרשת השלמה"))</f>
        <v>נדרשת השלמה</v>
      </c>
      <c r="I9" s="16" t="str">
        <f t="array" ref="I9">IF(SUM(LEN(I10:I13)-LEN(SUBSTITUTE(I10:I13,"V","")))+SUM(LEN(I10:I13)-LEN(SUBSTITUTE(I10:I13,"ל.ר.","")))/LEN("ל.ר.")=5,"עמידה בדרישות",IF(SUM(LEN(I10:I13)-LEN(SUBSTITUTE(I10:I13,"X","")))&gt;0,"פסילה","נדרשת השלמה"))</f>
        <v>נדרשת השלמה</v>
      </c>
      <c r="J9" s="16" t="str">
        <f t="array" ref="J9">IF(SUM(LEN(J10:J13)-LEN(SUBSTITUTE(J10:J13,"V","")))+SUM(LEN(J10:J13)-LEN(SUBSTITUTE(J10:J13,"ל.ר.","")))/LEN("ל.ר.")=5,"עמידה בדרישות",IF(SUM(LEN(J10:J13)-LEN(SUBSTITUTE(J10:J13,"X","")))&gt;0,"פסילה","נדרשת השלמה"))</f>
        <v>נדרשת השלמה</v>
      </c>
    </row>
    <row r="10" spans="1:10" s="9" customFormat="1" ht="15.6" x14ac:dyDescent="0.25">
      <c r="A10" s="14" t="s">
        <v>28</v>
      </c>
      <c r="B10" s="87" t="s">
        <v>32</v>
      </c>
      <c r="C10" s="88"/>
      <c r="D10" s="37"/>
      <c r="E10" s="37"/>
      <c r="F10" s="37"/>
      <c r="G10" s="37"/>
      <c r="H10" s="37"/>
      <c r="I10" s="37"/>
      <c r="J10" s="37"/>
    </row>
    <row r="11" spans="1:10" s="9" customFormat="1" ht="34.200000000000003" customHeight="1" x14ac:dyDescent="0.25">
      <c r="A11" s="14" t="s">
        <v>29</v>
      </c>
      <c r="B11" s="87" t="s">
        <v>108</v>
      </c>
      <c r="C11" s="88"/>
      <c r="D11" s="36"/>
      <c r="E11" s="36"/>
      <c r="F11" s="36"/>
      <c r="G11" s="36"/>
      <c r="H11" s="36"/>
      <c r="I11" s="36"/>
      <c r="J11" s="36"/>
    </row>
    <row r="12" spans="1:10" s="9" customFormat="1" ht="39.6" customHeight="1" x14ac:dyDescent="0.25">
      <c r="A12" s="14" t="s">
        <v>30</v>
      </c>
      <c r="B12" s="87" t="s">
        <v>81</v>
      </c>
      <c r="C12" s="88"/>
      <c r="D12" s="36"/>
      <c r="E12" s="36"/>
      <c r="F12" s="36"/>
      <c r="G12" s="36"/>
      <c r="H12" s="36"/>
      <c r="I12" s="36"/>
      <c r="J12" s="36"/>
    </row>
    <row r="13" spans="1:10" s="9" customFormat="1" ht="67.2" customHeight="1" thickBot="1" x14ac:dyDescent="0.3">
      <c r="A13" s="14" t="s">
        <v>31</v>
      </c>
      <c r="B13" s="87" t="s">
        <v>82</v>
      </c>
      <c r="C13" s="88"/>
      <c r="D13" s="36"/>
      <c r="E13" s="36"/>
      <c r="F13" s="36"/>
      <c r="G13" s="36"/>
      <c r="H13" s="36"/>
      <c r="I13" s="36"/>
      <c r="J13" s="36"/>
    </row>
    <row r="14" spans="1:10" s="6" customFormat="1" ht="17.399999999999999" thickBot="1" x14ac:dyDescent="0.3">
      <c r="A14" s="12" t="s">
        <v>33</v>
      </c>
      <c r="B14" s="101" t="s">
        <v>35</v>
      </c>
      <c r="C14" s="102"/>
      <c r="D14" s="16" t="str">
        <f t="array" ref="D14">IF(SUM(LEN(D15:D24)-LEN(SUBSTITUTE(D15:D24,"V","")))+SUM(LEN(D15:D24)-LEN(SUBSTITUTE(D15:D24,"ל.ר.","")))/LEN("ל.ר.")=6,"עמידה בדרישות",IF(SUM(LEN(D15:D24)-LEN(SUBSTITUTE(D15:D24,"X","")))&gt;0,"פסילה","נדרשת השלמה"))</f>
        <v>נדרשת השלמה</v>
      </c>
      <c r="E14" s="16" t="str">
        <f t="array" ref="E14">IF(SUM(LEN(E15:E24)-LEN(SUBSTITUTE(E15:E24,"V","")))+SUM(LEN(E15:E24)-LEN(SUBSTITUTE(E15:E24,"ל.ר.","")))/LEN("ל.ר.")=6,"עמידה בדרישות",IF(SUM(LEN(E15:E24)-LEN(SUBSTITUTE(E15:E24,"X","")))&gt;0,"פסילה","נדרשת השלמה"))</f>
        <v>נדרשת השלמה</v>
      </c>
      <c r="F14" s="16" t="str">
        <f t="array" ref="F14">IF(SUM(LEN(F15:F24)-LEN(SUBSTITUTE(F15:F24,"V","")))+SUM(LEN(F15:F24)-LEN(SUBSTITUTE(F15:F24,"ל.ר.","")))/LEN("ל.ר.")=6,"עמידה בדרישות",IF(SUM(LEN(F15:F24)-LEN(SUBSTITUTE(F15:F24,"X","")))&gt;0,"פסילה","נדרשת השלמה"))</f>
        <v>נדרשת השלמה</v>
      </c>
      <c r="G14" s="16" t="str">
        <f t="array" ref="G14">IF(SUM(LEN(G15:G24)-LEN(SUBSTITUTE(G15:G24,"V","")))+SUM(LEN(G15:G24)-LEN(SUBSTITUTE(G15:G24,"ל.ר.","")))/LEN("ל.ר.")=6,"עמידה בדרישות",IF(SUM(LEN(G15:G24)-LEN(SUBSTITUTE(G15:G24,"X","")))&gt;0,"פסילה","נדרשת השלמה"))</f>
        <v>נדרשת השלמה</v>
      </c>
      <c r="H14" s="16" t="str">
        <f t="array" ref="H14">IF(SUM(LEN(H15:H24)-LEN(SUBSTITUTE(H15:H24,"V","")))+SUM(LEN(H15:H24)-LEN(SUBSTITUTE(H15:H24,"ל.ר.","")))/LEN("ל.ר.")=6,"עמידה בדרישות",IF(SUM(LEN(H15:H24)-LEN(SUBSTITUTE(H15:H24,"X","")))&gt;0,"פסילה","נדרשת השלמה"))</f>
        <v>נדרשת השלמה</v>
      </c>
      <c r="I14" s="16" t="str">
        <f t="array" ref="I14">IF(SUM(LEN(I15:I24)-LEN(SUBSTITUTE(I15:I24,"V","")))+SUM(LEN(I15:I24)-LEN(SUBSTITUTE(I15:I24,"ל.ר.","")))/LEN("ל.ר.")=6,"עמידה בדרישות",IF(SUM(LEN(I15:I24)-LEN(SUBSTITUTE(I15:I24,"X","")))&gt;0,"פסילה","נדרשת השלמה"))</f>
        <v>נדרשת השלמה</v>
      </c>
      <c r="J14" s="16" t="str">
        <f t="array" ref="J14">IF(SUM(LEN(J15:J24)-LEN(SUBSTITUTE(J15:J24,"V","")))+SUM(LEN(J15:J24)-LEN(SUBSTITUTE(J15:J24,"ל.ר.","")))/LEN("ל.ר.")=6,"עמידה בדרישות",IF(SUM(LEN(J15:J24)-LEN(SUBSTITUTE(J15:J24,"X","")))&gt;0,"פסילה","נדרשת השלמה"))</f>
        <v>נדרשת השלמה</v>
      </c>
    </row>
    <row r="15" spans="1:10" s="5" customFormat="1" ht="15.6" x14ac:dyDescent="0.25">
      <c r="A15" s="95" t="s">
        <v>36</v>
      </c>
      <c r="B15" s="125" t="s">
        <v>37</v>
      </c>
      <c r="C15" s="126"/>
      <c r="D15" s="37"/>
      <c r="E15" s="37"/>
      <c r="F15" s="37"/>
      <c r="G15" s="37"/>
      <c r="H15" s="37"/>
      <c r="I15" s="37"/>
      <c r="J15" s="37"/>
    </row>
    <row r="16" spans="1:10" s="5" customFormat="1" ht="78" customHeight="1" x14ac:dyDescent="0.25">
      <c r="A16" s="96"/>
      <c r="B16" s="87" t="s">
        <v>83</v>
      </c>
      <c r="C16" s="88"/>
      <c r="D16" s="37"/>
      <c r="E16" s="37"/>
      <c r="F16" s="37"/>
      <c r="G16" s="37"/>
      <c r="H16" s="37"/>
      <c r="I16" s="37"/>
      <c r="J16" s="37"/>
    </row>
    <row r="17" spans="1:10" s="5" customFormat="1" ht="15.6" x14ac:dyDescent="0.25">
      <c r="A17" s="95" t="s">
        <v>38</v>
      </c>
      <c r="B17" s="125" t="s">
        <v>144</v>
      </c>
      <c r="C17" s="126"/>
      <c r="D17" s="37"/>
      <c r="E17" s="37"/>
      <c r="F17" s="37"/>
      <c r="G17" s="37"/>
      <c r="H17" s="37"/>
      <c r="I17" s="37"/>
      <c r="J17" s="37"/>
    </row>
    <row r="18" spans="1:10" s="5" customFormat="1" ht="31.2" x14ac:dyDescent="0.25">
      <c r="A18" s="96"/>
      <c r="B18" s="45" t="s">
        <v>79</v>
      </c>
      <c r="C18" s="44" t="s">
        <v>145</v>
      </c>
      <c r="D18" s="37"/>
      <c r="E18" s="37"/>
      <c r="F18" s="37"/>
      <c r="G18" s="37"/>
      <c r="H18" s="37"/>
      <c r="I18" s="37"/>
      <c r="J18" s="37"/>
    </row>
    <row r="19" spans="1:10" s="5" customFormat="1" ht="25.8" customHeight="1" x14ac:dyDescent="0.25">
      <c r="A19" s="96"/>
      <c r="B19" s="93"/>
      <c r="C19" s="91" t="s">
        <v>143</v>
      </c>
      <c r="D19" s="37"/>
      <c r="E19" s="37"/>
      <c r="F19" s="37"/>
      <c r="G19" s="37"/>
      <c r="H19" s="37"/>
      <c r="I19" s="37"/>
      <c r="J19" s="37"/>
    </row>
    <row r="20" spans="1:10" s="5" customFormat="1" ht="38.4" customHeight="1" x14ac:dyDescent="0.25">
      <c r="A20" s="96"/>
      <c r="B20" s="94"/>
      <c r="C20" s="92"/>
      <c r="D20" s="37"/>
      <c r="E20" s="37"/>
      <c r="F20" s="37"/>
      <c r="G20" s="37"/>
      <c r="H20" s="37"/>
      <c r="I20" s="37"/>
      <c r="J20" s="37"/>
    </row>
    <row r="21" spans="1:10" s="5" customFormat="1" ht="38.4" customHeight="1" x14ac:dyDescent="0.25">
      <c r="A21" s="96"/>
      <c r="B21" s="27" t="s">
        <v>85</v>
      </c>
      <c r="C21" s="42" t="s">
        <v>86</v>
      </c>
      <c r="D21" s="37"/>
      <c r="E21" s="37"/>
      <c r="F21" s="37"/>
      <c r="G21" s="37"/>
      <c r="H21" s="37"/>
      <c r="I21" s="37"/>
      <c r="J21" s="37"/>
    </row>
    <row r="22" spans="1:10" s="5" customFormat="1" ht="25.8" customHeight="1" x14ac:dyDescent="0.25">
      <c r="A22" s="96"/>
      <c r="B22" s="178" t="s">
        <v>146</v>
      </c>
      <c r="C22" s="104"/>
      <c r="D22" s="37"/>
      <c r="E22" s="37"/>
      <c r="F22" s="37"/>
      <c r="G22" s="37"/>
      <c r="H22" s="37"/>
      <c r="I22" s="37"/>
      <c r="J22" s="37"/>
    </row>
    <row r="23" spans="1:10" s="5" customFormat="1" ht="25.8" customHeight="1" x14ac:dyDescent="0.25">
      <c r="A23" s="96"/>
      <c r="B23" s="27" t="s">
        <v>147</v>
      </c>
      <c r="C23" s="84" t="s">
        <v>148</v>
      </c>
      <c r="D23" s="37"/>
      <c r="E23" s="37"/>
      <c r="F23" s="37"/>
      <c r="G23" s="37"/>
      <c r="H23" s="37"/>
      <c r="I23" s="37"/>
      <c r="J23" s="37"/>
    </row>
    <row r="24" spans="1:10" s="5" customFormat="1" ht="30.6" customHeight="1" thickBot="1" x14ac:dyDescent="0.3">
      <c r="A24" s="97"/>
      <c r="B24" s="27" t="s">
        <v>149</v>
      </c>
      <c r="C24" s="26" t="s">
        <v>84</v>
      </c>
      <c r="D24" s="37"/>
      <c r="E24" s="37"/>
      <c r="F24" s="37"/>
      <c r="G24" s="37"/>
      <c r="H24" s="37"/>
      <c r="I24" s="37"/>
      <c r="J24" s="37"/>
    </row>
    <row r="25" spans="1:10" s="6" customFormat="1" ht="19.8" thickBot="1" x14ac:dyDescent="0.3">
      <c r="A25" s="98" t="s">
        <v>2</v>
      </c>
      <c r="B25" s="99"/>
      <c r="C25" s="100"/>
      <c r="D25" s="16" t="str">
        <f t="array" ref="D25">IF(SUM(LEN(D26:D51)-LEN(SUBSTITUTE(D26:D51,"V","")))+SUM(LEN(D26:D51)-LEN(SUBSTITUTE(D26:D51,"ל.ר.","")))/LEN("ל.ר.")=40,"עמידה בדרישות",IF(SUM(LEN(D26:D51)-LEN(SUBSTITUTE(D26:D51,"X","")))&gt;0,"פסילה","נדרשת השלמה"))</f>
        <v>נדרשת השלמה</v>
      </c>
      <c r="E25" s="16" t="str">
        <f t="array" ref="E25">IF(SUM(LEN(E26:E51)-LEN(SUBSTITUTE(E26:E51,"V","")))+SUM(LEN(E26:E51)-LEN(SUBSTITUTE(E26:E51,"ל.ר.","")))/LEN("ל.ר.")=40,"עמידה בדרישות",IF(SUM(LEN(E26:E51)-LEN(SUBSTITUTE(E26:E51,"X","")))&gt;0,"פסילה","נדרשת השלמה"))</f>
        <v>נדרשת השלמה</v>
      </c>
      <c r="F25" s="16" t="str">
        <f t="array" ref="F25">IF(SUM(LEN(F26:F51)-LEN(SUBSTITUTE(F26:F51,"V","")))+SUM(LEN(F26:F51)-LEN(SUBSTITUTE(F26:F51,"ל.ר.","")))/LEN("ל.ר.")=40,"עמידה בדרישות",IF(SUM(LEN(F26:F51)-LEN(SUBSTITUTE(F26:F51,"X","")))&gt;0,"פסילה","נדרשת השלמה"))</f>
        <v>נדרשת השלמה</v>
      </c>
      <c r="G25" s="16" t="str">
        <f t="array" ref="G25">IF(SUM(LEN(G26:G51)-LEN(SUBSTITUTE(G26:G51,"V","")))+SUM(LEN(G26:G51)-LEN(SUBSTITUTE(G26:G51,"ל.ר.","")))/LEN("ל.ר.")=40,"עמידה בדרישות",IF(SUM(LEN(G26:G51)-LEN(SUBSTITUTE(G26:G51,"X","")))&gt;0,"פסילה","נדרשת השלמה"))</f>
        <v>נדרשת השלמה</v>
      </c>
      <c r="H25" s="16" t="str">
        <f t="array" ref="H25">IF(SUM(LEN(H26:H51)-LEN(SUBSTITUTE(H26:H51,"V","")))+SUM(LEN(H26:H51)-LEN(SUBSTITUTE(H26:H51,"ל.ר.","")))/LEN("ל.ר.")=40,"עמידה בדרישות",IF(SUM(LEN(H26:H51)-LEN(SUBSTITUTE(H26:H51,"X","")))&gt;0,"פסילה","נדרשת השלמה"))</f>
        <v>נדרשת השלמה</v>
      </c>
      <c r="I25" s="16" t="str">
        <f t="array" ref="I25">IF(SUM(LEN(I26:I51)-LEN(SUBSTITUTE(I26:I51,"V","")))+SUM(LEN(I26:I51)-LEN(SUBSTITUTE(I26:I51,"ל.ר.","")))/LEN("ל.ר.")=40,"עמידה בדרישות",IF(SUM(LEN(I26:I51)-LEN(SUBSTITUTE(I26:I51,"X","")))&gt;0,"פסילה","נדרשת השלמה"))</f>
        <v>נדרשת השלמה</v>
      </c>
      <c r="J25" s="16" t="str">
        <f t="array" ref="J25">IF(SUM(LEN(J26:J51)-LEN(SUBSTITUTE(J26:J51,"V","")))+SUM(LEN(J26:J51)-LEN(SUBSTITUTE(J26:J51,"ל.ר.","")))/LEN("ל.ר.")=40,"עמידה בדרישות",IF(SUM(LEN(J26:J51)-LEN(SUBSTITUTE(J26:J51,"X","")))&gt;0,"פסילה","נדרשת השלמה"))</f>
        <v>נדרשת השלמה</v>
      </c>
    </row>
    <row r="26" spans="1:10" s="6" customFormat="1" ht="15.6" x14ac:dyDescent="0.25">
      <c r="A26" s="15" t="s">
        <v>20</v>
      </c>
      <c r="B26" s="85" t="s">
        <v>54</v>
      </c>
      <c r="C26" s="86"/>
      <c r="D26" s="10"/>
      <c r="E26" s="10"/>
      <c r="F26" s="10"/>
      <c r="G26" s="10"/>
      <c r="H26" s="10"/>
      <c r="I26" s="10"/>
      <c r="J26" s="10"/>
    </row>
    <row r="27" spans="1:10" s="6" customFormat="1" ht="15.6" x14ac:dyDescent="0.25">
      <c r="A27" s="28" t="s">
        <v>21</v>
      </c>
      <c r="B27" s="85" t="s">
        <v>58</v>
      </c>
      <c r="C27" s="86"/>
      <c r="D27" s="10"/>
      <c r="E27" s="10"/>
      <c r="F27" s="10"/>
      <c r="G27" s="10"/>
      <c r="H27" s="10"/>
      <c r="I27" s="10"/>
      <c r="J27" s="10"/>
    </row>
    <row r="28" spans="1:10" s="6" customFormat="1" ht="147" customHeight="1" x14ac:dyDescent="0.25">
      <c r="A28" s="15" t="s">
        <v>39</v>
      </c>
      <c r="B28" s="85" t="s">
        <v>59</v>
      </c>
      <c r="C28" s="86"/>
      <c r="D28" s="10"/>
      <c r="E28" s="10"/>
      <c r="F28" s="10"/>
      <c r="G28" s="10"/>
      <c r="H28" s="10"/>
      <c r="I28" s="10"/>
      <c r="J28" s="10"/>
    </row>
    <row r="29" spans="1:10" s="6" customFormat="1" ht="47.4" customHeight="1" x14ac:dyDescent="0.25">
      <c r="A29" s="15" t="s">
        <v>40</v>
      </c>
      <c r="B29" s="85" t="s">
        <v>87</v>
      </c>
      <c r="C29" s="86"/>
      <c r="D29" s="10"/>
      <c r="E29" s="10"/>
      <c r="F29" s="10"/>
      <c r="G29" s="10"/>
      <c r="H29" s="10"/>
      <c r="I29" s="10"/>
      <c r="J29" s="10"/>
    </row>
    <row r="30" spans="1:10" s="6" customFormat="1" ht="36.6" customHeight="1" x14ac:dyDescent="0.25">
      <c r="A30" s="43" t="s">
        <v>41</v>
      </c>
      <c r="B30" s="85" t="s">
        <v>88</v>
      </c>
      <c r="C30" s="86"/>
      <c r="D30" s="10"/>
      <c r="E30" s="10"/>
      <c r="F30" s="10"/>
      <c r="G30" s="10"/>
      <c r="H30" s="10"/>
      <c r="I30" s="10"/>
      <c r="J30" s="10"/>
    </row>
    <row r="31" spans="1:10" s="6" customFormat="1" ht="43.2" customHeight="1" x14ac:dyDescent="0.25">
      <c r="A31" s="43" t="s">
        <v>42</v>
      </c>
      <c r="B31" s="103" t="s">
        <v>60</v>
      </c>
      <c r="C31" s="104"/>
      <c r="D31" s="10"/>
      <c r="E31" s="10"/>
      <c r="F31" s="10"/>
      <c r="G31" s="10"/>
      <c r="H31" s="10"/>
      <c r="I31" s="10"/>
      <c r="J31" s="10"/>
    </row>
    <row r="32" spans="1:10" s="6" customFormat="1" ht="55.2" customHeight="1" x14ac:dyDescent="0.25">
      <c r="A32" s="15" t="s">
        <v>43</v>
      </c>
      <c r="B32" s="103" t="s">
        <v>89</v>
      </c>
      <c r="C32" s="104"/>
      <c r="D32" s="10"/>
      <c r="E32" s="10"/>
      <c r="F32" s="10"/>
      <c r="G32" s="10"/>
      <c r="H32" s="10"/>
      <c r="I32" s="10"/>
      <c r="J32" s="10"/>
    </row>
    <row r="33" spans="1:10" s="6" customFormat="1" ht="33.6" customHeight="1" x14ac:dyDescent="0.25">
      <c r="A33" s="15" t="s">
        <v>44</v>
      </c>
      <c r="B33" s="85" t="s">
        <v>90</v>
      </c>
      <c r="C33" s="86"/>
      <c r="D33" s="10"/>
      <c r="E33" s="36"/>
      <c r="F33" s="36"/>
      <c r="G33" s="10"/>
      <c r="H33" s="36"/>
      <c r="I33" s="10"/>
      <c r="J33" s="10"/>
    </row>
    <row r="34" spans="1:10" s="6" customFormat="1" ht="36" customHeight="1" x14ac:dyDescent="0.25">
      <c r="A34" s="43" t="s">
        <v>45</v>
      </c>
      <c r="B34" s="85" t="s">
        <v>91</v>
      </c>
      <c r="C34" s="86"/>
      <c r="D34" s="10"/>
      <c r="E34" s="36"/>
      <c r="F34" s="36"/>
      <c r="G34" s="10"/>
      <c r="H34" s="36"/>
      <c r="I34" s="10"/>
      <c r="J34" s="10"/>
    </row>
    <row r="35" spans="1:10" s="6" customFormat="1" ht="34.950000000000003" customHeight="1" x14ac:dyDescent="0.25">
      <c r="A35" s="43" t="s">
        <v>46</v>
      </c>
      <c r="B35" s="85" t="s">
        <v>61</v>
      </c>
      <c r="C35" s="86"/>
      <c r="D35" s="10"/>
      <c r="E35" s="10"/>
      <c r="F35" s="10"/>
      <c r="G35" s="10"/>
      <c r="H35" s="10"/>
      <c r="I35" s="10"/>
      <c r="J35" s="10"/>
    </row>
    <row r="36" spans="1:10" s="6" customFormat="1" ht="36.6" customHeight="1" x14ac:dyDescent="0.25">
      <c r="A36" s="15" t="s">
        <v>45</v>
      </c>
      <c r="B36" s="85" t="s">
        <v>62</v>
      </c>
      <c r="C36" s="86"/>
      <c r="D36" s="36"/>
      <c r="E36" s="36"/>
      <c r="F36" s="36"/>
      <c r="G36" s="10"/>
      <c r="H36" s="10"/>
      <c r="I36" s="10"/>
      <c r="J36" s="10"/>
    </row>
    <row r="37" spans="1:10" s="6" customFormat="1" ht="15.6" x14ac:dyDescent="0.25">
      <c r="A37" s="15" t="s">
        <v>46</v>
      </c>
      <c r="B37" s="85" t="s">
        <v>92</v>
      </c>
      <c r="C37" s="86"/>
      <c r="D37" s="10"/>
      <c r="E37" s="10"/>
      <c r="F37" s="10"/>
      <c r="G37" s="10"/>
      <c r="H37" s="10"/>
      <c r="I37" s="10"/>
      <c r="J37" s="10"/>
    </row>
    <row r="38" spans="1:10" s="6" customFormat="1" ht="30.6" customHeight="1" x14ac:dyDescent="0.25">
      <c r="A38" s="15" t="s">
        <v>47</v>
      </c>
      <c r="B38" s="85" t="s">
        <v>93</v>
      </c>
      <c r="C38" s="86"/>
      <c r="D38" s="10"/>
      <c r="E38" s="10"/>
      <c r="F38" s="10"/>
      <c r="G38" s="10"/>
      <c r="H38" s="10"/>
      <c r="I38" s="10"/>
      <c r="J38" s="10"/>
    </row>
    <row r="39" spans="1:10" s="6" customFormat="1" ht="31.2" customHeight="1" x14ac:dyDescent="0.25">
      <c r="A39" s="15" t="s">
        <v>48</v>
      </c>
      <c r="B39" s="85" t="s">
        <v>65</v>
      </c>
      <c r="C39" s="86"/>
      <c r="D39" s="10"/>
      <c r="E39" s="10"/>
      <c r="F39" s="10"/>
      <c r="G39" s="10"/>
      <c r="H39" s="10"/>
      <c r="I39" s="10"/>
      <c r="J39" s="10"/>
    </row>
    <row r="40" spans="1:10" s="6" customFormat="1" ht="88.8" customHeight="1" x14ac:dyDescent="0.25">
      <c r="A40" s="15" t="s">
        <v>49</v>
      </c>
      <c r="B40" s="85" t="s">
        <v>94</v>
      </c>
      <c r="C40" s="86"/>
      <c r="D40" s="10"/>
      <c r="E40" s="10"/>
      <c r="F40" s="10"/>
      <c r="G40" s="10"/>
      <c r="H40" s="10"/>
      <c r="I40" s="10"/>
      <c r="J40" s="10"/>
    </row>
    <row r="41" spans="1:10" s="6" customFormat="1" ht="15.6" x14ac:dyDescent="0.25">
      <c r="A41" s="15" t="s">
        <v>50</v>
      </c>
      <c r="B41" s="85" t="s">
        <v>95</v>
      </c>
      <c r="C41" s="86"/>
      <c r="D41" s="10"/>
      <c r="E41" s="10"/>
      <c r="F41" s="10"/>
      <c r="G41" s="10"/>
      <c r="H41" s="10"/>
      <c r="I41" s="10"/>
      <c r="J41" s="10"/>
    </row>
    <row r="42" spans="1:10" s="6" customFormat="1" ht="54.6" customHeight="1" x14ac:dyDescent="0.25">
      <c r="A42" s="43" t="s">
        <v>51</v>
      </c>
      <c r="B42" s="85" t="s">
        <v>96</v>
      </c>
      <c r="C42" s="86"/>
      <c r="D42" s="10"/>
      <c r="E42" s="10"/>
      <c r="F42" s="10"/>
      <c r="G42" s="10"/>
      <c r="H42" s="10"/>
      <c r="I42" s="10"/>
      <c r="J42" s="10"/>
    </row>
    <row r="43" spans="1:10" s="6" customFormat="1" ht="33.6" customHeight="1" x14ac:dyDescent="0.25">
      <c r="A43" s="15" t="s">
        <v>52</v>
      </c>
      <c r="B43" s="85" t="s">
        <v>63</v>
      </c>
      <c r="C43" s="86"/>
      <c r="D43" s="10"/>
      <c r="E43" s="10"/>
      <c r="F43" s="10"/>
      <c r="G43" s="10"/>
      <c r="H43" s="10"/>
      <c r="I43" s="10"/>
      <c r="J43" s="10"/>
    </row>
    <row r="44" spans="1:10" s="6" customFormat="1" ht="85.8" customHeight="1" x14ac:dyDescent="0.25">
      <c r="A44" s="43" t="s">
        <v>53</v>
      </c>
      <c r="B44" s="85" t="s">
        <v>150</v>
      </c>
      <c r="C44" s="86"/>
      <c r="D44" s="10"/>
      <c r="E44" s="10"/>
      <c r="F44" s="10"/>
      <c r="G44" s="10"/>
      <c r="H44" s="10"/>
      <c r="I44" s="10"/>
      <c r="J44" s="10"/>
    </row>
    <row r="45" spans="1:10" ht="42" customHeight="1" x14ac:dyDescent="0.25">
      <c r="A45" s="89" t="s">
        <v>55</v>
      </c>
      <c r="B45" s="85" t="s">
        <v>98</v>
      </c>
      <c r="C45" s="86"/>
      <c r="D45" s="10"/>
      <c r="E45" s="10"/>
      <c r="F45" s="10"/>
      <c r="G45" s="10"/>
      <c r="H45" s="10"/>
      <c r="I45" s="10"/>
      <c r="J45" s="10"/>
    </row>
    <row r="46" spans="1:10" ht="51.6" customHeight="1" x14ac:dyDescent="0.25">
      <c r="A46" s="90"/>
      <c r="B46" s="103" t="s">
        <v>97</v>
      </c>
      <c r="C46" s="108"/>
      <c r="D46" s="10"/>
      <c r="E46" s="10"/>
      <c r="F46" s="10"/>
      <c r="G46" s="10"/>
      <c r="H46" s="10"/>
      <c r="I46" s="10"/>
      <c r="J46" s="10"/>
    </row>
    <row r="47" spans="1:10" ht="39" customHeight="1" x14ac:dyDescent="0.25">
      <c r="A47" s="43" t="s">
        <v>56</v>
      </c>
      <c r="B47" s="85" t="s">
        <v>66</v>
      </c>
      <c r="C47" s="86"/>
      <c r="D47" s="10"/>
      <c r="E47" s="10"/>
      <c r="F47" s="10"/>
      <c r="G47" s="10"/>
      <c r="H47" s="10"/>
      <c r="I47" s="10"/>
      <c r="J47" s="10"/>
    </row>
    <row r="48" spans="1:10" ht="35.4" customHeight="1" x14ac:dyDescent="0.25">
      <c r="A48" s="43" t="s">
        <v>57</v>
      </c>
      <c r="B48" s="85" t="s">
        <v>99</v>
      </c>
      <c r="C48" s="86"/>
      <c r="D48" s="38"/>
      <c r="E48" s="10"/>
      <c r="F48" s="10"/>
      <c r="G48" s="38"/>
      <c r="H48" s="38"/>
      <c r="I48" s="10"/>
      <c r="J48" s="10"/>
    </row>
    <row r="49" spans="1:10" ht="67.95" customHeight="1" x14ac:dyDescent="0.25">
      <c r="A49" s="15" t="s">
        <v>22</v>
      </c>
      <c r="B49" s="85" t="s">
        <v>25</v>
      </c>
      <c r="C49" s="86"/>
      <c r="D49" s="10"/>
      <c r="E49" s="10"/>
      <c r="F49" s="10"/>
      <c r="G49" s="10"/>
      <c r="H49" s="10"/>
      <c r="I49" s="10"/>
      <c r="J49" s="10"/>
    </row>
    <row r="50" spans="1:10" ht="34.950000000000003" customHeight="1" x14ac:dyDescent="0.25">
      <c r="A50" s="15" t="s">
        <v>24</v>
      </c>
      <c r="B50" s="85" t="s">
        <v>78</v>
      </c>
      <c r="C50" s="86"/>
      <c r="D50" s="10"/>
      <c r="E50" s="10"/>
      <c r="F50" s="10"/>
      <c r="G50" s="10"/>
      <c r="H50" s="10"/>
      <c r="I50" s="10"/>
      <c r="J50" s="10"/>
    </row>
    <row r="51" spans="1:10" ht="34.950000000000003" customHeight="1" thickBot="1" x14ac:dyDescent="0.3">
      <c r="A51" s="30" t="s">
        <v>100</v>
      </c>
      <c r="B51" s="85" t="s">
        <v>64</v>
      </c>
      <c r="C51" s="86"/>
      <c r="D51" s="10"/>
      <c r="E51" s="10"/>
      <c r="F51" s="10"/>
      <c r="G51" s="10"/>
      <c r="H51" s="10"/>
      <c r="I51" s="10"/>
      <c r="J51" s="10"/>
    </row>
    <row r="52" spans="1:10" ht="17.399999999999999" thickBot="1" x14ac:dyDescent="0.3">
      <c r="A52" s="105" t="s">
        <v>23</v>
      </c>
      <c r="B52" s="106"/>
      <c r="C52" s="107"/>
      <c r="D52" s="16" t="str">
        <f t="shared" ref="D52:J52" si="1">IF(OR(D8="פסילה",D25="פסילה"),"פסילה",IF(OR(D8="נדרשת השלמה",D25="נדרשת השלמה"),"נדרשת השלמה","עמידה בדרישות"))</f>
        <v>נדרשת השלמה</v>
      </c>
      <c r="E52" s="16" t="str">
        <f t="shared" si="1"/>
        <v>נדרשת השלמה</v>
      </c>
      <c r="F52" s="16" t="str">
        <f t="shared" si="1"/>
        <v>נדרשת השלמה</v>
      </c>
      <c r="G52" s="16" t="str">
        <f t="shared" si="1"/>
        <v>נדרשת השלמה</v>
      </c>
      <c r="H52" s="16" t="str">
        <f t="shared" si="1"/>
        <v>נדרשת השלמה</v>
      </c>
      <c r="I52" s="16" t="str">
        <f t="shared" si="1"/>
        <v>נדרשת השלמה</v>
      </c>
      <c r="J52" s="16" t="str">
        <f t="shared" si="1"/>
        <v>נדרשת השלמה</v>
      </c>
    </row>
  </sheetData>
  <mergeCells count="52">
    <mergeCell ref="B15:C15"/>
    <mergeCell ref="B17:C17"/>
    <mergeCell ref="B27:C27"/>
    <mergeCell ref="B32:C32"/>
    <mergeCell ref="B36:C36"/>
    <mergeCell ref="B28:C28"/>
    <mergeCell ref="B35:C35"/>
    <mergeCell ref="B34:C34"/>
    <mergeCell ref="B30:C30"/>
    <mergeCell ref="B33:C33"/>
    <mergeCell ref="B22:C22"/>
    <mergeCell ref="B8:C8"/>
    <mergeCell ref="B9:C9"/>
    <mergeCell ref="B10:C10"/>
    <mergeCell ref="B11:C11"/>
    <mergeCell ref="B12:C12"/>
    <mergeCell ref="A1:A7"/>
    <mergeCell ref="B1:C1"/>
    <mergeCell ref="B2:C2"/>
    <mergeCell ref="B3:C3"/>
    <mergeCell ref="B4:C4"/>
    <mergeCell ref="B5:C5"/>
    <mergeCell ref="B7:C7"/>
    <mergeCell ref="B6:C6"/>
    <mergeCell ref="A52:C52"/>
    <mergeCell ref="B41:C41"/>
    <mergeCell ref="B42:C42"/>
    <mergeCell ref="B43:C43"/>
    <mergeCell ref="B44:C44"/>
    <mergeCell ref="B45:C45"/>
    <mergeCell ref="B49:C49"/>
    <mergeCell ref="B48:C48"/>
    <mergeCell ref="B51:C51"/>
    <mergeCell ref="B47:C47"/>
    <mergeCell ref="B50:C50"/>
    <mergeCell ref="B46:C46"/>
    <mergeCell ref="B40:C40"/>
    <mergeCell ref="B13:C13"/>
    <mergeCell ref="B29:C29"/>
    <mergeCell ref="B26:C26"/>
    <mergeCell ref="A45:A46"/>
    <mergeCell ref="C19:C20"/>
    <mergeCell ref="B19:B20"/>
    <mergeCell ref="A15:A16"/>
    <mergeCell ref="A17:A24"/>
    <mergeCell ref="B37:C37"/>
    <mergeCell ref="B38:C38"/>
    <mergeCell ref="B39:C39"/>
    <mergeCell ref="A25:C25"/>
    <mergeCell ref="B14:C14"/>
    <mergeCell ref="B16:C16"/>
    <mergeCell ref="B31:C31"/>
  </mergeCells>
  <conditionalFormatting sqref="D8:J52">
    <cfRule type="containsText" dxfId="9" priority="20" operator="containsText" text="ל.ר">
      <formula>NOT(ISERROR(SEARCH("ל.ר",D8)))</formula>
    </cfRule>
    <cfRule type="containsText" dxfId="8" priority="24" operator="containsText" text="$">
      <formula>NOT(ISERROR(SEARCH("$",D8)))</formula>
    </cfRule>
    <cfRule type="containsText" dxfId="7" priority="25" operator="containsText" text="X">
      <formula>NOT(ISERROR(SEARCH("X",D8)))</formula>
    </cfRule>
    <cfRule type="containsText" dxfId="6" priority="26" operator="containsText" text="V">
      <formula>NOT(ISERROR(SEARCH("V",D8)))</formula>
    </cfRule>
  </conditionalFormatting>
  <conditionalFormatting sqref="D8:J9 D52:J52">
    <cfRule type="containsText" dxfId="5" priority="21" operator="containsText" text="עמידה בדרישות">
      <formula>NOT(ISERROR(SEARCH("עמידה בדרישות",D8)))</formula>
    </cfRule>
    <cfRule type="containsText" dxfId="4" priority="22" operator="containsText" text="פסילה">
      <formula>NOT(ISERROR(SEARCH("פסילה",D8)))</formula>
    </cfRule>
    <cfRule type="containsText" dxfId="3" priority="23" operator="containsText" text="נדרשת השלמה">
      <formula>NOT(ISERROR(SEARCH("נדרשת השלמה",D8)))</formula>
    </cfRule>
  </conditionalFormatting>
  <conditionalFormatting sqref="D25:J25 D14:J14">
    <cfRule type="containsText" dxfId="2" priority="2" operator="containsText" text="עמידה בדרישות">
      <formula>NOT(ISERROR(SEARCH("עמידה בדרישות",D14)))</formula>
    </cfRule>
    <cfRule type="containsText" dxfId="1" priority="3" operator="containsText" text="פסילה">
      <formula>NOT(ISERROR(SEARCH("פסילה",D14)))</formula>
    </cfRule>
    <cfRule type="containsText" dxfId="0" priority="4" operator="containsText" text="נדרשת השלמה">
      <formula>NOT(ISERROR(SEARCH("נדרשת השלמה",D14)))</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1"/>
  <sheetViews>
    <sheetView rightToLeft="1" view="pageBreakPreview" zoomScale="85" zoomScaleNormal="55" zoomScaleSheetLayoutView="85" workbookViewId="0">
      <pane xSplit="3" ySplit="3" topLeftCell="D10" activePane="bottomRight" state="frozen"/>
      <selection pane="topRight" activeCell="D1" sqref="D1"/>
      <selection pane="bottomLeft" activeCell="A4" sqref="A4"/>
      <selection pane="bottomRight" activeCell="B10" sqref="B10"/>
    </sheetView>
  </sheetViews>
  <sheetFormatPr defaultColWidth="24.19921875" defaultRowHeight="15" x14ac:dyDescent="0.25"/>
  <cols>
    <col min="1" max="1" width="11.69921875" style="2" customWidth="1"/>
    <col min="2" max="2" width="63.5" style="2" bestFit="1" customWidth="1"/>
    <col min="3" max="3" width="22.3984375" style="2" bestFit="1" customWidth="1"/>
    <col min="4" max="4" width="95.296875" style="2" customWidth="1"/>
    <col min="5" max="5" width="32.59765625" style="2" bestFit="1" customWidth="1"/>
    <col min="6" max="6" width="114.69921875" style="2" customWidth="1"/>
    <col min="7" max="7" width="32.59765625" style="2" bestFit="1" customWidth="1"/>
    <col min="8" max="16384" width="24.19921875" style="2"/>
  </cols>
  <sheetData>
    <row r="1" spans="1:17" ht="15.6" x14ac:dyDescent="0.25">
      <c r="A1" s="133" t="s">
        <v>17</v>
      </c>
      <c r="B1" s="134"/>
      <c r="C1" s="20" t="s">
        <v>12</v>
      </c>
      <c r="D1" s="137">
        <f>'תנאי-סף'!G1</f>
        <v>4</v>
      </c>
      <c r="E1" s="138"/>
      <c r="F1" s="137">
        <f>'תנאי-סף'!I1</f>
        <v>6</v>
      </c>
      <c r="G1" s="138"/>
      <c r="H1" s="1"/>
      <c r="I1" s="1"/>
      <c r="J1" s="1"/>
      <c r="K1" s="1"/>
      <c r="L1" s="1"/>
      <c r="M1" s="1"/>
      <c r="N1" s="1"/>
      <c r="O1" s="1"/>
      <c r="P1" s="1"/>
      <c r="Q1" s="1"/>
    </row>
    <row r="2" spans="1:17" ht="15.6" x14ac:dyDescent="0.25">
      <c r="A2" s="135"/>
      <c r="B2" s="136"/>
      <c r="C2" s="19" t="s">
        <v>13</v>
      </c>
      <c r="D2" s="131">
        <f>INDEX('תנאי-סף'!$D$1:$J$2,2,MATCH(D1,'תנאי-סף'!$D$1:$J$1,0))</f>
        <v>0</v>
      </c>
      <c r="E2" s="132"/>
      <c r="F2" s="131">
        <f>INDEX('תנאי-סף'!$D$1:$J$2,2,MATCH(F1,'תנאי-סף'!$D$1:$J$1,0))</f>
        <v>0</v>
      </c>
      <c r="G2" s="132"/>
      <c r="H2" s="1"/>
      <c r="I2" s="1"/>
      <c r="J2" s="1"/>
      <c r="K2" s="1"/>
      <c r="L2" s="1"/>
      <c r="M2" s="1"/>
      <c r="N2" s="1"/>
      <c r="O2" s="1"/>
      <c r="P2" s="1"/>
      <c r="Q2" s="1"/>
    </row>
    <row r="3" spans="1:17" ht="10.8" customHeight="1" x14ac:dyDescent="0.25">
      <c r="A3" s="18" t="s">
        <v>10</v>
      </c>
      <c r="B3" s="17" t="s">
        <v>11</v>
      </c>
      <c r="C3" s="19" t="s">
        <v>4</v>
      </c>
      <c r="D3" s="21" t="s">
        <v>8</v>
      </c>
      <c r="E3" s="19" t="s">
        <v>5</v>
      </c>
      <c r="F3" s="21" t="s">
        <v>8</v>
      </c>
      <c r="G3" s="19" t="s">
        <v>5</v>
      </c>
      <c r="H3" s="1"/>
      <c r="I3" s="1"/>
      <c r="J3" s="1"/>
      <c r="K3" s="1"/>
      <c r="L3" s="1"/>
      <c r="M3" s="1"/>
      <c r="N3" s="1"/>
      <c r="O3" s="1"/>
      <c r="P3" s="1"/>
      <c r="Q3" s="1"/>
    </row>
    <row r="4" spans="1:17" s="3" customFormat="1" ht="60.6" customHeight="1" thickBot="1" x14ac:dyDescent="0.3">
      <c r="A4" s="29" t="s">
        <v>67</v>
      </c>
      <c r="B4" s="32" t="s">
        <v>101</v>
      </c>
      <c r="C4" s="33">
        <v>0.1</v>
      </c>
      <c r="D4" s="39"/>
      <c r="E4" s="40"/>
      <c r="F4" s="39"/>
      <c r="G4" s="40"/>
      <c r="H4" s="1"/>
      <c r="I4" s="1"/>
      <c r="J4" s="1"/>
      <c r="K4" s="1"/>
      <c r="L4" s="1"/>
      <c r="M4" s="1"/>
      <c r="N4" s="1"/>
      <c r="O4" s="1"/>
      <c r="P4" s="1"/>
      <c r="Q4" s="1"/>
    </row>
    <row r="5" spans="1:17" s="1" customFormat="1" ht="220.8" customHeight="1" x14ac:dyDescent="0.25">
      <c r="A5" s="29" t="s">
        <v>68</v>
      </c>
      <c r="B5" s="32" t="s">
        <v>102</v>
      </c>
      <c r="C5" s="33">
        <v>0.1</v>
      </c>
      <c r="D5" s="39"/>
      <c r="E5" s="40"/>
      <c r="F5" s="39"/>
      <c r="G5" s="40"/>
    </row>
    <row r="6" spans="1:17" s="1" customFormat="1" ht="106.8" customHeight="1" x14ac:dyDescent="0.25">
      <c r="A6" s="29" t="s">
        <v>69</v>
      </c>
      <c r="B6" s="31" t="s">
        <v>103</v>
      </c>
      <c r="C6" s="33">
        <v>0.1</v>
      </c>
      <c r="D6" s="39"/>
      <c r="E6" s="40"/>
      <c r="F6" s="39"/>
      <c r="G6" s="41"/>
    </row>
    <row r="7" spans="1:17" s="1" customFormat="1" ht="85.2" customHeight="1" x14ac:dyDescent="0.25">
      <c r="A7" s="29" t="s">
        <v>70</v>
      </c>
      <c r="B7" s="32" t="s">
        <v>104</v>
      </c>
      <c r="C7" s="33">
        <v>0.1</v>
      </c>
      <c r="D7" s="39"/>
      <c r="E7" s="40"/>
      <c r="F7" s="39"/>
      <c r="G7" s="40"/>
    </row>
    <row r="8" spans="1:17" s="1" customFormat="1" ht="80.400000000000006" customHeight="1" x14ac:dyDescent="0.25">
      <c r="A8" s="29" t="s">
        <v>71</v>
      </c>
      <c r="B8" s="31" t="s">
        <v>105</v>
      </c>
      <c r="C8" s="33">
        <v>0.35</v>
      </c>
      <c r="D8" s="39"/>
      <c r="E8" s="40"/>
      <c r="F8" s="39"/>
      <c r="G8" s="41"/>
    </row>
    <row r="9" spans="1:17" s="1" customFormat="1" ht="131.4" customHeight="1" x14ac:dyDescent="0.25">
      <c r="A9" s="29" t="s">
        <v>72</v>
      </c>
      <c r="B9" s="31" t="s">
        <v>106</v>
      </c>
      <c r="C9" s="33">
        <v>0.1</v>
      </c>
      <c r="D9" s="39"/>
      <c r="E9" s="40"/>
      <c r="F9" s="39"/>
      <c r="G9" s="40"/>
    </row>
    <row r="10" spans="1:17" s="1" customFormat="1" ht="200.4" customHeight="1" x14ac:dyDescent="0.25">
      <c r="A10" s="29" t="s">
        <v>73</v>
      </c>
      <c r="B10" s="31" t="s">
        <v>151</v>
      </c>
      <c r="C10" s="33">
        <v>0.15</v>
      </c>
      <c r="D10" s="39"/>
      <c r="E10" s="40"/>
      <c r="F10" s="39"/>
      <c r="G10" s="40"/>
    </row>
    <row r="11" spans="1:17" ht="15.6" x14ac:dyDescent="0.25">
      <c r="A11" s="127" t="s">
        <v>15</v>
      </c>
      <c r="B11" s="128"/>
      <c r="C11" s="34">
        <f>SUM(C4:C10)</f>
        <v>1</v>
      </c>
      <c r="D11" s="130">
        <f>SUM(E4:E10)</f>
        <v>0</v>
      </c>
      <c r="E11" s="130"/>
      <c r="F11" s="129">
        <f>SUM(G4:G10)</f>
        <v>0</v>
      </c>
      <c r="G11" s="129"/>
    </row>
  </sheetData>
  <sheetProtection selectLockedCells="1" selectUnlockedCells="1"/>
  <mergeCells count="8">
    <mergeCell ref="A11:B11"/>
    <mergeCell ref="F11:G11"/>
    <mergeCell ref="D11:E11"/>
    <mergeCell ref="D2:E2"/>
    <mergeCell ref="F2:G2"/>
    <mergeCell ref="A1:B2"/>
    <mergeCell ref="D1:E1"/>
    <mergeCell ref="F1:G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6F697-6F6E-478C-95F9-D4DEB1192D40}">
  <dimension ref="A1:Q11"/>
  <sheetViews>
    <sheetView rightToLeft="1" view="pageBreakPreview" zoomScale="85" zoomScaleNormal="55" zoomScaleSheetLayoutView="85" workbookViewId="0">
      <pane xSplit="3" ySplit="3" topLeftCell="E7" activePane="bottomRight" state="frozen"/>
      <selection pane="topRight" activeCell="D1" sqref="D1"/>
      <selection pane="bottomLeft" activeCell="A4" sqref="A4"/>
      <selection pane="bottomRight" activeCell="B10" sqref="B10"/>
    </sheetView>
  </sheetViews>
  <sheetFormatPr defaultColWidth="24.19921875" defaultRowHeight="15" x14ac:dyDescent="0.25"/>
  <cols>
    <col min="1" max="1" width="11.69921875" style="2" customWidth="1"/>
    <col min="2" max="2" width="63.5" style="2" bestFit="1" customWidth="1"/>
    <col min="3" max="3" width="22.3984375" style="2" bestFit="1" customWidth="1"/>
    <col min="4" max="4" width="95.296875" style="2" customWidth="1"/>
    <col min="5" max="5" width="32.59765625" style="2" bestFit="1" customWidth="1"/>
    <col min="6" max="6" width="114.69921875" style="2" customWidth="1"/>
    <col min="7" max="7" width="32.59765625" style="2" bestFit="1" customWidth="1"/>
    <col min="8" max="16384" width="24.19921875" style="2"/>
  </cols>
  <sheetData>
    <row r="1" spans="1:17" ht="15.6" x14ac:dyDescent="0.25">
      <c r="A1" s="133" t="s">
        <v>17</v>
      </c>
      <c r="B1" s="134"/>
      <c r="C1" s="20" t="s">
        <v>12</v>
      </c>
      <c r="D1" s="137">
        <f>'תנאי-סף'!G1</f>
        <v>4</v>
      </c>
      <c r="E1" s="138"/>
      <c r="F1" s="137">
        <f>'תנאי-סף'!I1</f>
        <v>6</v>
      </c>
      <c r="G1" s="138"/>
      <c r="H1" s="1"/>
      <c r="I1" s="1"/>
      <c r="J1" s="1"/>
      <c r="K1" s="1"/>
      <c r="L1" s="1"/>
      <c r="M1" s="1"/>
      <c r="N1" s="1"/>
      <c r="O1" s="1"/>
      <c r="P1" s="1"/>
      <c r="Q1" s="1"/>
    </row>
    <row r="2" spans="1:17" ht="15.6" x14ac:dyDescent="0.25">
      <c r="A2" s="135"/>
      <c r="B2" s="136"/>
      <c r="C2" s="19" t="s">
        <v>13</v>
      </c>
      <c r="D2" s="131">
        <f>INDEX('תנאי-סף'!$D$1:$J$2,2,MATCH(D1,'תנאי-סף'!$D$1:$J$1,0))</f>
        <v>0</v>
      </c>
      <c r="E2" s="132"/>
      <c r="F2" s="131">
        <f>INDEX('תנאי-סף'!$D$1:$J$2,2,MATCH(F1,'תנאי-סף'!$D$1:$J$1,0))</f>
        <v>0</v>
      </c>
      <c r="G2" s="132"/>
      <c r="H2" s="1"/>
      <c r="I2" s="1"/>
      <c r="J2" s="1"/>
      <c r="K2" s="1"/>
      <c r="L2" s="1"/>
      <c r="M2" s="1"/>
      <c r="N2" s="1"/>
      <c r="O2" s="1"/>
      <c r="P2" s="1"/>
      <c r="Q2" s="1"/>
    </row>
    <row r="3" spans="1:17" ht="10.8" customHeight="1" x14ac:dyDescent="0.25">
      <c r="A3" s="18" t="s">
        <v>10</v>
      </c>
      <c r="B3" s="17" t="s">
        <v>11</v>
      </c>
      <c r="C3" s="19" t="s">
        <v>4</v>
      </c>
      <c r="D3" s="21" t="s">
        <v>8</v>
      </c>
      <c r="E3" s="19" t="s">
        <v>5</v>
      </c>
      <c r="F3" s="21" t="s">
        <v>8</v>
      </c>
      <c r="G3" s="19" t="s">
        <v>5</v>
      </c>
      <c r="H3" s="1"/>
      <c r="I3" s="1"/>
      <c r="J3" s="1"/>
      <c r="K3" s="1"/>
      <c r="L3" s="1"/>
      <c r="M3" s="1"/>
      <c r="N3" s="1"/>
      <c r="O3" s="1"/>
      <c r="P3" s="1"/>
      <c r="Q3" s="1"/>
    </row>
    <row r="4" spans="1:17" s="3" customFormat="1" ht="60.6" customHeight="1" thickBot="1" x14ac:dyDescent="0.3">
      <c r="A4" s="29" t="s">
        <v>67</v>
      </c>
      <c r="B4" s="32" t="s">
        <v>101</v>
      </c>
      <c r="C4" s="33">
        <v>0.1</v>
      </c>
      <c r="D4" s="39"/>
      <c r="E4" s="40"/>
      <c r="F4" s="39"/>
      <c r="G4" s="40"/>
      <c r="H4" s="1"/>
      <c r="I4" s="1"/>
      <c r="J4" s="1"/>
      <c r="K4" s="1"/>
      <c r="L4" s="1"/>
      <c r="M4" s="1"/>
      <c r="N4" s="1"/>
      <c r="O4" s="1"/>
      <c r="P4" s="1"/>
      <c r="Q4" s="1"/>
    </row>
    <row r="5" spans="1:17" s="1" customFormat="1" ht="220.8" customHeight="1" x14ac:dyDescent="0.25">
      <c r="A5" s="29" t="s">
        <v>68</v>
      </c>
      <c r="B5" s="32" t="s">
        <v>102</v>
      </c>
      <c r="C5" s="33">
        <v>0.1</v>
      </c>
      <c r="D5" s="39"/>
      <c r="E5" s="40"/>
      <c r="F5" s="39"/>
      <c r="G5" s="40"/>
    </row>
    <row r="6" spans="1:17" s="1" customFormat="1" ht="106.8" customHeight="1" x14ac:dyDescent="0.25">
      <c r="A6" s="29" t="s">
        <v>69</v>
      </c>
      <c r="B6" s="31" t="s">
        <v>103</v>
      </c>
      <c r="C6" s="33">
        <v>0.1</v>
      </c>
      <c r="D6" s="39"/>
      <c r="E6" s="40"/>
      <c r="F6" s="39"/>
      <c r="G6" s="41"/>
    </row>
    <row r="7" spans="1:17" s="1" customFormat="1" ht="85.2" customHeight="1" x14ac:dyDescent="0.25">
      <c r="A7" s="29" t="s">
        <v>70</v>
      </c>
      <c r="B7" s="32" t="s">
        <v>104</v>
      </c>
      <c r="C7" s="33">
        <v>0.1</v>
      </c>
      <c r="D7" s="39"/>
      <c r="E7" s="40"/>
      <c r="F7" s="39"/>
      <c r="G7" s="40"/>
    </row>
    <row r="8" spans="1:17" s="1" customFormat="1" ht="80.400000000000006" customHeight="1" x14ac:dyDescent="0.25">
      <c r="A8" s="29" t="s">
        <v>71</v>
      </c>
      <c r="B8" s="31" t="s">
        <v>105</v>
      </c>
      <c r="C8" s="33">
        <v>0.35</v>
      </c>
      <c r="D8" s="39"/>
      <c r="E8" s="40"/>
      <c r="F8" s="39"/>
      <c r="G8" s="41"/>
    </row>
    <row r="9" spans="1:17" s="1" customFormat="1" ht="131.4" customHeight="1" x14ac:dyDescent="0.25">
      <c r="A9" s="29" t="s">
        <v>72</v>
      </c>
      <c r="B9" s="31" t="s">
        <v>106</v>
      </c>
      <c r="C9" s="33">
        <v>0.1</v>
      </c>
      <c r="D9" s="39"/>
      <c r="E9" s="40"/>
      <c r="F9" s="39"/>
      <c r="G9" s="40"/>
    </row>
    <row r="10" spans="1:17" s="1" customFormat="1" ht="178.8" customHeight="1" x14ac:dyDescent="0.25">
      <c r="A10" s="29" t="s">
        <v>73</v>
      </c>
      <c r="B10" s="31" t="s">
        <v>151</v>
      </c>
      <c r="C10" s="33">
        <v>0.15</v>
      </c>
      <c r="D10" s="39"/>
      <c r="E10" s="40"/>
      <c r="F10" s="39"/>
      <c r="G10" s="40"/>
    </row>
    <row r="11" spans="1:17" ht="15.6" x14ac:dyDescent="0.25">
      <c r="A11" s="127" t="s">
        <v>15</v>
      </c>
      <c r="B11" s="128"/>
      <c r="C11" s="34">
        <f>SUM(C4:C10)</f>
        <v>1</v>
      </c>
      <c r="D11" s="130">
        <f>SUM(E4:E10)</f>
        <v>0</v>
      </c>
      <c r="E11" s="130"/>
      <c r="F11" s="129">
        <f>SUM(G4:G10)</f>
        <v>0</v>
      </c>
      <c r="G11" s="129"/>
    </row>
  </sheetData>
  <sheetProtection selectLockedCells="1" selectUnlockedCells="1"/>
  <mergeCells count="8">
    <mergeCell ref="A11:B11"/>
    <mergeCell ref="D11:E11"/>
    <mergeCell ref="F11:G11"/>
    <mergeCell ref="A1:B2"/>
    <mergeCell ref="D1:E1"/>
    <mergeCell ref="F1:G1"/>
    <mergeCell ref="D2:E2"/>
    <mergeCell ref="F2:G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4CE5-37C0-4871-9D5E-C27C309C4B98}">
  <dimension ref="A1:Q11"/>
  <sheetViews>
    <sheetView rightToLeft="1" view="pageBreakPreview" zoomScale="85" zoomScaleNormal="55" zoomScaleSheetLayoutView="85" workbookViewId="0">
      <pane xSplit="3" ySplit="3" topLeftCell="D7" activePane="bottomRight" state="frozen"/>
      <selection pane="topRight" activeCell="D1" sqref="D1"/>
      <selection pane="bottomLeft" activeCell="A4" sqref="A4"/>
      <selection pane="bottomRight" activeCell="B10" sqref="B10"/>
    </sheetView>
  </sheetViews>
  <sheetFormatPr defaultColWidth="24.19921875" defaultRowHeight="15" x14ac:dyDescent="0.25"/>
  <cols>
    <col min="1" max="1" width="11.69921875" style="2" customWidth="1"/>
    <col min="2" max="2" width="63.5" style="2" bestFit="1" customWidth="1"/>
    <col min="3" max="3" width="22.3984375" style="2" bestFit="1" customWidth="1"/>
    <col min="4" max="4" width="95.296875" style="2" customWidth="1"/>
    <col min="5" max="5" width="32.59765625" style="2" bestFit="1" customWidth="1"/>
    <col min="6" max="6" width="114.69921875" style="2" customWidth="1"/>
    <col min="7" max="7" width="32.59765625" style="2" bestFit="1" customWidth="1"/>
    <col min="8" max="16384" width="24.19921875" style="2"/>
  </cols>
  <sheetData>
    <row r="1" spans="1:17" ht="15.6" x14ac:dyDescent="0.25">
      <c r="A1" s="133" t="s">
        <v>17</v>
      </c>
      <c r="B1" s="134"/>
      <c r="C1" s="20" t="s">
        <v>12</v>
      </c>
      <c r="D1" s="137">
        <f>'תנאי-סף'!G1</f>
        <v>4</v>
      </c>
      <c r="E1" s="138"/>
      <c r="F1" s="137">
        <f>'תנאי-סף'!I1</f>
        <v>6</v>
      </c>
      <c r="G1" s="138"/>
      <c r="H1" s="1"/>
      <c r="I1" s="1"/>
      <c r="J1" s="1"/>
      <c r="K1" s="1"/>
      <c r="L1" s="1"/>
      <c r="M1" s="1"/>
      <c r="N1" s="1"/>
      <c r="O1" s="1"/>
      <c r="P1" s="1"/>
      <c r="Q1" s="1"/>
    </row>
    <row r="2" spans="1:17" ht="15.6" x14ac:dyDescent="0.25">
      <c r="A2" s="135"/>
      <c r="B2" s="136"/>
      <c r="C2" s="19" t="s">
        <v>13</v>
      </c>
      <c r="D2" s="131">
        <f>INDEX('תנאי-סף'!$D$1:$J$2,2,MATCH(D1,'תנאי-סף'!$D$1:$J$1,0))</f>
        <v>0</v>
      </c>
      <c r="E2" s="132"/>
      <c r="F2" s="131">
        <f>INDEX('תנאי-סף'!$D$1:$J$2,2,MATCH(F1,'תנאי-סף'!$D$1:$J$1,0))</f>
        <v>0</v>
      </c>
      <c r="G2" s="132"/>
      <c r="H2" s="1"/>
      <c r="I2" s="1"/>
      <c r="J2" s="1"/>
      <c r="K2" s="1"/>
      <c r="L2" s="1"/>
      <c r="M2" s="1"/>
      <c r="N2" s="1"/>
      <c r="O2" s="1"/>
      <c r="P2" s="1"/>
      <c r="Q2" s="1"/>
    </row>
    <row r="3" spans="1:17" ht="16.8" customHeight="1" x14ac:dyDescent="0.25">
      <c r="A3" s="18" t="s">
        <v>10</v>
      </c>
      <c r="B3" s="17" t="s">
        <v>11</v>
      </c>
      <c r="C3" s="19" t="s">
        <v>4</v>
      </c>
      <c r="D3" s="21" t="s">
        <v>8</v>
      </c>
      <c r="E3" s="19" t="s">
        <v>5</v>
      </c>
      <c r="F3" s="21" t="s">
        <v>8</v>
      </c>
      <c r="G3" s="19" t="s">
        <v>5</v>
      </c>
      <c r="H3" s="1"/>
      <c r="I3" s="1"/>
      <c r="J3" s="1"/>
      <c r="K3" s="1"/>
      <c r="L3" s="1"/>
      <c r="M3" s="1"/>
      <c r="N3" s="1"/>
      <c r="O3" s="1"/>
      <c r="P3" s="1"/>
      <c r="Q3" s="1"/>
    </row>
    <row r="4" spans="1:17" s="3" customFormat="1" ht="60.6" customHeight="1" thickBot="1" x14ac:dyDescent="0.3">
      <c r="A4" s="29" t="s">
        <v>67</v>
      </c>
      <c r="B4" s="32" t="s">
        <v>101</v>
      </c>
      <c r="C4" s="33">
        <v>0.1</v>
      </c>
      <c r="D4" s="39"/>
      <c r="E4" s="40"/>
      <c r="F4" s="39"/>
      <c r="G4" s="40"/>
      <c r="H4" s="1"/>
      <c r="I4" s="1"/>
      <c r="J4" s="1"/>
      <c r="K4" s="1"/>
      <c r="L4" s="1"/>
      <c r="M4" s="1"/>
      <c r="N4" s="1"/>
      <c r="O4" s="1"/>
      <c r="P4" s="1"/>
      <c r="Q4" s="1"/>
    </row>
    <row r="5" spans="1:17" s="1" customFormat="1" ht="220.8" customHeight="1" x14ac:dyDescent="0.25">
      <c r="A5" s="29" t="s">
        <v>68</v>
      </c>
      <c r="B5" s="32" t="s">
        <v>102</v>
      </c>
      <c r="C5" s="33">
        <v>0.1</v>
      </c>
      <c r="D5" s="39"/>
      <c r="E5" s="40"/>
      <c r="F5" s="39"/>
      <c r="G5" s="40"/>
    </row>
    <row r="6" spans="1:17" s="1" customFormat="1" ht="106.8" customHeight="1" x14ac:dyDescent="0.25">
      <c r="A6" s="29" t="s">
        <v>69</v>
      </c>
      <c r="B6" s="31" t="s">
        <v>103</v>
      </c>
      <c r="C6" s="33">
        <v>0.1</v>
      </c>
      <c r="D6" s="39"/>
      <c r="E6" s="40"/>
      <c r="F6" s="39"/>
      <c r="G6" s="41"/>
    </row>
    <row r="7" spans="1:17" s="1" customFormat="1" ht="85.2" customHeight="1" x14ac:dyDescent="0.25">
      <c r="A7" s="29" t="s">
        <v>70</v>
      </c>
      <c r="B7" s="32" t="s">
        <v>104</v>
      </c>
      <c r="C7" s="33">
        <v>0.1</v>
      </c>
      <c r="D7" s="39"/>
      <c r="E7" s="40"/>
      <c r="F7" s="39"/>
      <c r="G7" s="40"/>
    </row>
    <row r="8" spans="1:17" s="1" customFormat="1" ht="80.400000000000006" customHeight="1" x14ac:dyDescent="0.25">
      <c r="A8" s="29" t="s">
        <v>71</v>
      </c>
      <c r="B8" s="31" t="s">
        <v>105</v>
      </c>
      <c r="C8" s="33">
        <v>0.35</v>
      </c>
      <c r="D8" s="39"/>
      <c r="E8" s="40"/>
      <c r="F8" s="39"/>
      <c r="G8" s="41"/>
    </row>
    <row r="9" spans="1:17" s="1" customFormat="1" ht="131.4" customHeight="1" x14ac:dyDescent="0.25">
      <c r="A9" s="29" t="s">
        <v>72</v>
      </c>
      <c r="B9" s="31" t="s">
        <v>106</v>
      </c>
      <c r="C9" s="33">
        <v>0.1</v>
      </c>
      <c r="D9" s="39"/>
      <c r="E9" s="40"/>
      <c r="F9" s="39"/>
      <c r="G9" s="40"/>
    </row>
    <row r="10" spans="1:17" s="1" customFormat="1" ht="178.8" customHeight="1" x14ac:dyDescent="0.25">
      <c r="A10" s="29" t="s">
        <v>73</v>
      </c>
      <c r="B10" s="31" t="s">
        <v>151</v>
      </c>
      <c r="C10" s="33">
        <v>0.15</v>
      </c>
      <c r="D10" s="39"/>
      <c r="E10" s="40"/>
      <c r="F10" s="39"/>
      <c r="G10" s="40"/>
    </row>
    <row r="11" spans="1:17" ht="15.6" x14ac:dyDescent="0.25">
      <c r="A11" s="127" t="s">
        <v>15</v>
      </c>
      <c r="B11" s="128"/>
      <c r="C11" s="34">
        <f>SUM(C4:C10)</f>
        <v>1</v>
      </c>
      <c r="D11" s="130">
        <f>SUM(E4:E10)</f>
        <v>0</v>
      </c>
      <c r="E11" s="130"/>
      <c r="F11" s="129">
        <f>SUM(G4:G10)</f>
        <v>0</v>
      </c>
      <c r="G11" s="129"/>
    </row>
  </sheetData>
  <sheetProtection selectLockedCells="1" selectUnlockedCells="1"/>
  <mergeCells count="8">
    <mergeCell ref="A11:B11"/>
    <mergeCell ref="D11:E11"/>
    <mergeCell ref="F11:G11"/>
    <mergeCell ref="A1:B2"/>
    <mergeCell ref="D1:E1"/>
    <mergeCell ref="F1:G1"/>
    <mergeCell ref="D2:E2"/>
    <mergeCell ref="F2:G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60C42-D5F2-45F0-8947-DE7B8912617C}">
  <dimension ref="A1:Q11"/>
  <sheetViews>
    <sheetView rightToLeft="1" view="pageBreakPreview" zoomScale="85" zoomScaleNormal="55" zoomScaleSheetLayoutView="85" workbookViewId="0">
      <pane xSplit="3" ySplit="3" topLeftCell="D7" activePane="bottomRight" state="frozen"/>
      <selection pane="topRight" activeCell="D1" sqref="D1"/>
      <selection pane="bottomLeft" activeCell="A4" sqref="A4"/>
      <selection pane="bottomRight" activeCell="B10" sqref="B10"/>
    </sheetView>
  </sheetViews>
  <sheetFormatPr defaultColWidth="24.19921875" defaultRowHeight="15" x14ac:dyDescent="0.25"/>
  <cols>
    <col min="1" max="1" width="11.69921875" style="2" customWidth="1"/>
    <col min="2" max="2" width="63.5" style="2" bestFit="1" customWidth="1"/>
    <col min="3" max="3" width="22.3984375" style="2" bestFit="1" customWidth="1"/>
    <col min="4" max="4" width="95.296875" style="2" customWidth="1"/>
    <col min="5" max="5" width="32.59765625" style="2" bestFit="1" customWidth="1"/>
    <col min="6" max="6" width="114.69921875" style="2" customWidth="1"/>
    <col min="7" max="7" width="32.59765625" style="2" bestFit="1" customWidth="1"/>
    <col min="8" max="16384" width="24.19921875" style="2"/>
  </cols>
  <sheetData>
    <row r="1" spans="1:17" ht="15.6" x14ac:dyDescent="0.25">
      <c r="A1" s="133" t="s">
        <v>17</v>
      </c>
      <c r="B1" s="134"/>
      <c r="C1" s="20" t="s">
        <v>12</v>
      </c>
      <c r="D1" s="137">
        <f>'תנאי-סף'!G1</f>
        <v>4</v>
      </c>
      <c r="E1" s="138"/>
      <c r="F1" s="137">
        <f>'תנאי-סף'!I1</f>
        <v>6</v>
      </c>
      <c r="G1" s="138"/>
      <c r="H1" s="1"/>
      <c r="I1" s="1"/>
      <c r="J1" s="1"/>
      <c r="K1" s="1"/>
      <c r="L1" s="1"/>
      <c r="M1" s="1"/>
      <c r="N1" s="1"/>
      <c r="O1" s="1"/>
      <c r="P1" s="1"/>
      <c r="Q1" s="1"/>
    </row>
    <row r="2" spans="1:17" ht="15.6" x14ac:dyDescent="0.25">
      <c r="A2" s="135"/>
      <c r="B2" s="136"/>
      <c r="C2" s="19" t="s">
        <v>13</v>
      </c>
      <c r="D2" s="131">
        <f>INDEX('תנאי-סף'!$D$1:$J$2,2,MATCH(D1,'תנאי-סף'!$D$1:$J$1,0))</f>
        <v>0</v>
      </c>
      <c r="E2" s="132"/>
      <c r="F2" s="131">
        <f>INDEX('תנאי-סף'!$D$1:$J$2,2,MATCH(F1,'תנאי-סף'!$D$1:$J$1,0))</f>
        <v>0</v>
      </c>
      <c r="G2" s="132"/>
      <c r="H2" s="1"/>
      <c r="I2" s="1"/>
      <c r="J2" s="1"/>
      <c r="K2" s="1"/>
      <c r="L2" s="1"/>
      <c r="M2" s="1"/>
      <c r="N2" s="1"/>
      <c r="O2" s="1"/>
      <c r="P2" s="1"/>
      <c r="Q2" s="1"/>
    </row>
    <row r="3" spans="1:17" ht="16.8" customHeight="1" x14ac:dyDescent="0.25">
      <c r="A3" s="18" t="s">
        <v>10</v>
      </c>
      <c r="B3" s="17" t="s">
        <v>11</v>
      </c>
      <c r="C3" s="19" t="s">
        <v>4</v>
      </c>
      <c r="D3" s="21" t="s">
        <v>8</v>
      </c>
      <c r="E3" s="19" t="s">
        <v>5</v>
      </c>
      <c r="F3" s="21" t="s">
        <v>8</v>
      </c>
      <c r="G3" s="19" t="s">
        <v>5</v>
      </c>
      <c r="H3" s="1"/>
      <c r="I3" s="1"/>
      <c r="J3" s="1"/>
      <c r="K3" s="1"/>
      <c r="L3" s="1"/>
      <c r="M3" s="1"/>
      <c r="N3" s="1"/>
      <c r="O3" s="1"/>
      <c r="P3" s="1"/>
      <c r="Q3" s="1"/>
    </row>
    <row r="4" spans="1:17" s="3" customFormat="1" ht="60.6" customHeight="1" thickBot="1" x14ac:dyDescent="0.3">
      <c r="A4" s="29" t="s">
        <v>67</v>
      </c>
      <c r="B4" s="32" t="s">
        <v>101</v>
      </c>
      <c r="C4" s="33">
        <v>0.1</v>
      </c>
      <c r="D4" s="39"/>
      <c r="E4" s="40"/>
      <c r="F4" s="39"/>
      <c r="G4" s="40"/>
      <c r="H4" s="1"/>
      <c r="I4" s="1"/>
      <c r="J4" s="1"/>
      <c r="K4" s="1"/>
      <c r="L4" s="1"/>
      <c r="M4" s="1"/>
      <c r="N4" s="1"/>
      <c r="O4" s="1"/>
      <c r="P4" s="1"/>
      <c r="Q4" s="1"/>
    </row>
    <row r="5" spans="1:17" s="1" customFormat="1" ht="220.8" customHeight="1" x14ac:dyDescent="0.25">
      <c r="A5" s="29" t="s">
        <v>68</v>
      </c>
      <c r="B5" s="32" t="s">
        <v>102</v>
      </c>
      <c r="C5" s="33">
        <v>0.1</v>
      </c>
      <c r="D5" s="39"/>
      <c r="E5" s="40"/>
      <c r="F5" s="39"/>
      <c r="G5" s="40"/>
    </row>
    <row r="6" spans="1:17" s="1" customFormat="1" ht="106.8" customHeight="1" x14ac:dyDescent="0.25">
      <c r="A6" s="29" t="s">
        <v>69</v>
      </c>
      <c r="B6" s="31" t="s">
        <v>103</v>
      </c>
      <c r="C6" s="33">
        <v>0.1</v>
      </c>
      <c r="D6" s="39"/>
      <c r="E6" s="40"/>
      <c r="F6" s="39"/>
      <c r="G6" s="41"/>
    </row>
    <row r="7" spans="1:17" s="1" customFormat="1" ht="85.2" customHeight="1" x14ac:dyDescent="0.25">
      <c r="A7" s="29" t="s">
        <v>70</v>
      </c>
      <c r="B7" s="32" t="s">
        <v>104</v>
      </c>
      <c r="C7" s="33">
        <v>0.1</v>
      </c>
      <c r="D7" s="39"/>
      <c r="E7" s="40"/>
      <c r="F7" s="39"/>
      <c r="G7" s="40"/>
    </row>
    <row r="8" spans="1:17" s="1" customFormat="1" ht="80.400000000000006" customHeight="1" x14ac:dyDescent="0.25">
      <c r="A8" s="29" t="s">
        <v>71</v>
      </c>
      <c r="B8" s="31" t="s">
        <v>105</v>
      </c>
      <c r="C8" s="33">
        <v>0.35</v>
      </c>
      <c r="D8" s="39"/>
      <c r="E8" s="40"/>
      <c r="F8" s="39"/>
      <c r="G8" s="41"/>
    </row>
    <row r="9" spans="1:17" s="1" customFormat="1" ht="131.4" customHeight="1" x14ac:dyDescent="0.25">
      <c r="A9" s="29" t="s">
        <v>72</v>
      </c>
      <c r="B9" s="31" t="s">
        <v>106</v>
      </c>
      <c r="C9" s="33">
        <v>0.1</v>
      </c>
      <c r="D9" s="39"/>
      <c r="E9" s="40"/>
      <c r="F9" s="39"/>
      <c r="G9" s="40"/>
    </row>
    <row r="10" spans="1:17" s="1" customFormat="1" ht="178.8" customHeight="1" x14ac:dyDescent="0.25">
      <c r="A10" s="29" t="s">
        <v>73</v>
      </c>
      <c r="B10" s="31" t="s">
        <v>151</v>
      </c>
      <c r="C10" s="33">
        <v>0.15</v>
      </c>
      <c r="D10" s="39"/>
      <c r="E10" s="40"/>
      <c r="F10" s="39"/>
      <c r="G10" s="40"/>
    </row>
    <row r="11" spans="1:17" ht="15.6" x14ac:dyDescent="0.25">
      <c r="A11" s="127" t="s">
        <v>15</v>
      </c>
      <c r="B11" s="128"/>
      <c r="C11" s="34">
        <f>SUM(C4:C10)</f>
        <v>1</v>
      </c>
      <c r="D11" s="130">
        <f>SUM(E4:E10)</f>
        <v>0</v>
      </c>
      <c r="E11" s="130"/>
      <c r="F11" s="129">
        <f>SUM(G4:G10)</f>
        <v>0</v>
      </c>
      <c r="G11" s="129"/>
    </row>
  </sheetData>
  <sheetProtection selectLockedCells="1" selectUnlockedCells="1"/>
  <mergeCells count="8">
    <mergeCell ref="A11:B11"/>
    <mergeCell ref="D11:E11"/>
    <mergeCell ref="F11:G11"/>
    <mergeCell ref="A1:B2"/>
    <mergeCell ref="D1:E1"/>
    <mergeCell ref="F1:G1"/>
    <mergeCell ref="D2:E2"/>
    <mergeCell ref="F2:G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D2968-B1BC-423B-A420-A57D73CECB35}">
  <dimension ref="A1:Q11"/>
  <sheetViews>
    <sheetView rightToLeft="1" tabSelected="1" view="pageBreakPreview" zoomScale="85" zoomScaleNormal="55" zoomScaleSheetLayoutView="85" workbookViewId="0">
      <pane xSplit="3" ySplit="3" topLeftCell="D7" activePane="bottomRight" state="frozen"/>
      <selection pane="topRight" activeCell="D1" sqref="D1"/>
      <selection pane="bottomLeft" activeCell="A4" sqref="A4"/>
      <selection pane="bottomRight" activeCell="B10" sqref="B10"/>
    </sheetView>
  </sheetViews>
  <sheetFormatPr defaultColWidth="24.19921875" defaultRowHeight="15" x14ac:dyDescent="0.25"/>
  <cols>
    <col min="1" max="1" width="11.69921875" style="2" customWidth="1"/>
    <col min="2" max="2" width="63.5" style="2" bestFit="1" customWidth="1"/>
    <col min="3" max="3" width="22.3984375" style="2" bestFit="1" customWidth="1"/>
    <col min="4" max="4" width="95.296875" style="2" customWidth="1"/>
    <col min="5" max="5" width="32.59765625" style="2" bestFit="1" customWidth="1"/>
    <col min="6" max="6" width="114.69921875" style="2" customWidth="1"/>
    <col min="7" max="7" width="32.59765625" style="2" bestFit="1" customWidth="1"/>
    <col min="8" max="16384" width="24.19921875" style="2"/>
  </cols>
  <sheetData>
    <row r="1" spans="1:17" ht="15.6" x14ac:dyDescent="0.25">
      <c r="A1" s="133" t="s">
        <v>17</v>
      </c>
      <c r="B1" s="134"/>
      <c r="C1" s="20" t="s">
        <v>12</v>
      </c>
      <c r="D1" s="137">
        <f>'תנאי-סף'!G1</f>
        <v>4</v>
      </c>
      <c r="E1" s="138"/>
      <c r="F1" s="137">
        <f>'תנאי-סף'!I1</f>
        <v>6</v>
      </c>
      <c r="G1" s="138"/>
      <c r="H1" s="1"/>
      <c r="I1" s="1"/>
      <c r="J1" s="1"/>
      <c r="K1" s="1"/>
      <c r="L1" s="1"/>
      <c r="M1" s="1"/>
      <c r="N1" s="1"/>
      <c r="O1" s="1"/>
      <c r="P1" s="1"/>
      <c r="Q1" s="1"/>
    </row>
    <row r="2" spans="1:17" ht="15.6" x14ac:dyDescent="0.25">
      <c r="A2" s="135"/>
      <c r="B2" s="136"/>
      <c r="C2" s="19" t="s">
        <v>13</v>
      </c>
      <c r="D2" s="131">
        <f>INDEX('תנאי-סף'!$D$1:$J$2,2,MATCH(D1,'תנאי-סף'!$D$1:$J$1,0))</f>
        <v>0</v>
      </c>
      <c r="E2" s="132"/>
      <c r="F2" s="131">
        <f>INDEX('תנאי-סף'!$D$1:$J$2,2,MATCH(F1,'תנאי-סף'!$D$1:$J$1,0))</f>
        <v>0</v>
      </c>
      <c r="G2" s="132"/>
      <c r="H2" s="1"/>
      <c r="I2" s="1"/>
      <c r="J2" s="1"/>
      <c r="K2" s="1"/>
      <c r="L2" s="1"/>
      <c r="M2" s="1"/>
      <c r="N2" s="1"/>
      <c r="O2" s="1"/>
      <c r="P2" s="1"/>
      <c r="Q2" s="1"/>
    </row>
    <row r="3" spans="1:17" ht="16.8" customHeight="1" x14ac:dyDescent="0.25">
      <c r="A3" s="18" t="s">
        <v>10</v>
      </c>
      <c r="B3" s="17" t="s">
        <v>11</v>
      </c>
      <c r="C3" s="19" t="s">
        <v>4</v>
      </c>
      <c r="D3" s="21" t="s">
        <v>8</v>
      </c>
      <c r="E3" s="19" t="s">
        <v>5</v>
      </c>
      <c r="F3" s="21" t="s">
        <v>8</v>
      </c>
      <c r="G3" s="19" t="s">
        <v>5</v>
      </c>
      <c r="H3" s="1"/>
      <c r="I3" s="1"/>
      <c r="J3" s="1"/>
      <c r="K3" s="1"/>
      <c r="L3" s="1"/>
      <c r="M3" s="1"/>
      <c r="N3" s="1"/>
      <c r="O3" s="1"/>
      <c r="P3" s="1"/>
      <c r="Q3" s="1"/>
    </row>
    <row r="4" spans="1:17" s="3" customFormat="1" ht="60.6" customHeight="1" thickBot="1" x14ac:dyDescent="0.3">
      <c r="A4" s="29" t="s">
        <v>67</v>
      </c>
      <c r="B4" s="32" t="s">
        <v>101</v>
      </c>
      <c r="C4" s="33">
        <v>0.1</v>
      </c>
      <c r="D4" s="39"/>
      <c r="E4" s="40"/>
      <c r="F4" s="39"/>
      <c r="G4" s="40"/>
      <c r="H4" s="1"/>
      <c r="I4" s="1"/>
      <c r="J4" s="1"/>
      <c r="K4" s="1"/>
      <c r="L4" s="1"/>
      <c r="M4" s="1"/>
      <c r="N4" s="1"/>
      <c r="O4" s="1"/>
      <c r="P4" s="1"/>
      <c r="Q4" s="1"/>
    </row>
    <row r="5" spans="1:17" s="1" customFormat="1" ht="220.8" customHeight="1" x14ac:dyDescent="0.25">
      <c r="A5" s="29" t="s">
        <v>68</v>
      </c>
      <c r="B5" s="32" t="s">
        <v>102</v>
      </c>
      <c r="C5" s="33">
        <v>0.1</v>
      </c>
      <c r="D5" s="39"/>
      <c r="E5" s="40"/>
      <c r="F5" s="39"/>
      <c r="G5" s="40"/>
    </row>
    <row r="6" spans="1:17" s="1" customFormat="1" ht="106.8" customHeight="1" x14ac:dyDescent="0.25">
      <c r="A6" s="29" t="s">
        <v>69</v>
      </c>
      <c r="B6" s="31" t="s">
        <v>103</v>
      </c>
      <c r="C6" s="33">
        <v>0.1</v>
      </c>
      <c r="D6" s="39"/>
      <c r="E6" s="40"/>
      <c r="F6" s="39"/>
      <c r="G6" s="41"/>
    </row>
    <row r="7" spans="1:17" s="1" customFormat="1" ht="85.2" customHeight="1" x14ac:dyDescent="0.25">
      <c r="A7" s="29" t="s">
        <v>70</v>
      </c>
      <c r="B7" s="32" t="s">
        <v>104</v>
      </c>
      <c r="C7" s="33">
        <v>0.1</v>
      </c>
      <c r="D7" s="39"/>
      <c r="E7" s="40"/>
      <c r="F7" s="39"/>
      <c r="G7" s="40"/>
    </row>
    <row r="8" spans="1:17" s="1" customFormat="1" ht="80.400000000000006" customHeight="1" x14ac:dyDescent="0.25">
      <c r="A8" s="29" t="s">
        <v>71</v>
      </c>
      <c r="B8" s="31" t="s">
        <v>105</v>
      </c>
      <c r="C8" s="33">
        <v>0.35</v>
      </c>
      <c r="D8" s="39"/>
      <c r="E8" s="40"/>
      <c r="F8" s="39"/>
      <c r="G8" s="41"/>
    </row>
    <row r="9" spans="1:17" s="1" customFormat="1" ht="131.4" customHeight="1" x14ac:dyDescent="0.25">
      <c r="A9" s="29" t="s">
        <v>72</v>
      </c>
      <c r="B9" s="31" t="s">
        <v>106</v>
      </c>
      <c r="C9" s="33">
        <v>0.1</v>
      </c>
      <c r="D9" s="39"/>
      <c r="E9" s="40"/>
      <c r="F9" s="39"/>
      <c r="G9" s="40"/>
    </row>
    <row r="10" spans="1:17" s="1" customFormat="1" ht="178.8" customHeight="1" x14ac:dyDescent="0.25">
      <c r="A10" s="29" t="s">
        <v>73</v>
      </c>
      <c r="B10" s="31" t="s">
        <v>151</v>
      </c>
      <c r="C10" s="33">
        <v>0.15</v>
      </c>
      <c r="D10" s="39"/>
      <c r="E10" s="40"/>
      <c r="F10" s="39"/>
      <c r="G10" s="40"/>
    </row>
    <row r="11" spans="1:17" ht="15.6" x14ac:dyDescent="0.25">
      <c r="A11" s="127" t="s">
        <v>15</v>
      </c>
      <c r="B11" s="128"/>
      <c r="C11" s="34">
        <f>SUM(C4:C10)</f>
        <v>1</v>
      </c>
      <c r="D11" s="130">
        <f>SUM(E4:E10)</f>
        <v>0</v>
      </c>
      <c r="E11" s="130"/>
      <c r="F11" s="129">
        <f>SUM(G4:G10)</f>
        <v>0</v>
      </c>
      <c r="G11" s="129"/>
    </row>
  </sheetData>
  <sheetProtection selectLockedCells="1" selectUnlockedCells="1"/>
  <mergeCells count="8">
    <mergeCell ref="A11:B11"/>
    <mergeCell ref="D11:E11"/>
    <mergeCell ref="F11:G11"/>
    <mergeCell ref="A1:B2"/>
    <mergeCell ref="D1:E1"/>
    <mergeCell ref="F1:G1"/>
    <mergeCell ref="D2:E2"/>
    <mergeCell ref="F2:G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37E98-7733-4D17-BB8E-5C7D11209671}">
  <dimension ref="A2:I59"/>
  <sheetViews>
    <sheetView rightToLeft="1" workbookViewId="0">
      <selection activeCell="D8" sqref="D8"/>
    </sheetView>
  </sheetViews>
  <sheetFormatPr defaultRowHeight="13.8" x14ac:dyDescent="0.25"/>
  <cols>
    <col min="2" max="2" width="29.3984375" customWidth="1"/>
    <col min="5" max="5" width="28.3984375" bestFit="1" customWidth="1"/>
    <col min="7" max="7" width="33.69921875" customWidth="1"/>
    <col min="9" max="9" width="38.69921875" bestFit="1" customWidth="1"/>
  </cols>
  <sheetData>
    <row r="2" spans="1:9" ht="14.4" thickBot="1" x14ac:dyDescent="0.3"/>
    <row r="3" spans="1:9" ht="16.2" thickBot="1" x14ac:dyDescent="0.35">
      <c r="A3" s="58"/>
      <c r="B3" s="57" t="s">
        <v>120</v>
      </c>
      <c r="C3" s="59"/>
      <c r="D3" s="145">
        <v>1</v>
      </c>
      <c r="E3" s="146"/>
      <c r="F3" s="145">
        <v>2</v>
      </c>
      <c r="G3" s="146"/>
      <c r="H3" s="145">
        <v>3</v>
      </c>
      <c r="I3" s="146"/>
    </row>
    <row r="4" spans="1:9" x14ac:dyDescent="0.25">
      <c r="A4" s="139" t="s">
        <v>113</v>
      </c>
      <c r="B4" s="140"/>
      <c r="C4" s="147" t="s">
        <v>109</v>
      </c>
      <c r="D4" s="149"/>
      <c r="E4" s="150"/>
      <c r="F4" s="149"/>
      <c r="G4" s="150"/>
      <c r="H4" s="149"/>
      <c r="I4" s="150"/>
    </row>
    <row r="5" spans="1:9" ht="14.4" thickBot="1" x14ac:dyDescent="0.3">
      <c r="A5" s="141"/>
      <c r="B5" s="142"/>
      <c r="C5" s="148"/>
      <c r="D5" s="151"/>
      <c r="E5" s="152"/>
      <c r="F5" s="151"/>
      <c r="G5" s="152"/>
      <c r="H5" s="151"/>
      <c r="I5" s="152"/>
    </row>
    <row r="6" spans="1:9" ht="37.799999999999997" customHeight="1" thickBot="1" x14ac:dyDescent="0.3">
      <c r="A6" s="143"/>
      <c r="B6" s="144"/>
      <c r="C6" s="48" t="s">
        <v>118</v>
      </c>
      <c r="D6" s="49" t="s">
        <v>110</v>
      </c>
      <c r="E6" s="50" t="s">
        <v>111</v>
      </c>
      <c r="F6" s="49" t="s">
        <v>110</v>
      </c>
      <c r="G6" s="50" t="s">
        <v>111</v>
      </c>
      <c r="H6" s="49" t="s">
        <v>110</v>
      </c>
      <c r="I6" s="50" t="s">
        <v>111</v>
      </c>
    </row>
    <row r="7" spans="1:9" ht="16.2" thickBot="1" x14ac:dyDescent="0.3">
      <c r="A7" s="153" t="s">
        <v>115</v>
      </c>
      <c r="B7" s="51" t="s">
        <v>114</v>
      </c>
      <c r="C7" s="55">
        <v>5</v>
      </c>
      <c r="D7" s="52"/>
      <c r="E7" s="53"/>
      <c r="F7" s="52"/>
      <c r="G7" s="53"/>
      <c r="H7" s="52"/>
      <c r="I7" s="53"/>
    </row>
    <row r="8" spans="1:9" ht="31.8" thickBot="1" x14ac:dyDescent="0.3">
      <c r="A8" s="154"/>
      <c r="B8" s="51" t="s">
        <v>116</v>
      </c>
      <c r="C8" s="55">
        <v>8</v>
      </c>
      <c r="D8" s="54"/>
      <c r="E8" s="53"/>
      <c r="F8" s="54"/>
      <c r="G8" s="53"/>
      <c r="H8" s="54"/>
      <c r="I8" s="53"/>
    </row>
    <row r="9" spans="1:9" ht="31.8" thickBot="1" x14ac:dyDescent="0.3">
      <c r="A9" s="154"/>
      <c r="B9" s="51" t="s">
        <v>117</v>
      </c>
      <c r="C9" s="55">
        <v>12</v>
      </c>
      <c r="D9" s="54"/>
      <c r="E9" s="53"/>
      <c r="F9" s="54"/>
      <c r="G9" s="53"/>
      <c r="H9" s="54"/>
      <c r="I9" s="53"/>
    </row>
    <row r="10" spans="1:9" ht="16.2" thickBot="1" x14ac:dyDescent="0.3">
      <c r="A10" s="154"/>
      <c r="B10" s="51" t="s">
        <v>119</v>
      </c>
      <c r="C10" s="55">
        <v>10</v>
      </c>
      <c r="D10" s="54"/>
      <c r="E10" s="53"/>
      <c r="F10" s="54"/>
      <c r="G10" s="53"/>
      <c r="H10" s="54"/>
      <c r="I10" s="53"/>
    </row>
    <row r="11" spans="1:9" ht="18.600000000000001" thickBot="1" x14ac:dyDescent="0.35">
      <c r="A11" s="155" t="s">
        <v>112</v>
      </c>
      <c r="B11" s="156"/>
      <c r="C11" s="56">
        <f>SUM(C7:C10)</f>
        <v>35</v>
      </c>
      <c r="D11" s="157">
        <f>SUMPRODUCT($C$6:$C$8,D$6:D$8)</f>
        <v>0</v>
      </c>
      <c r="E11" s="158"/>
      <c r="F11" s="157">
        <f>SUMPRODUCT($C$6:$C$8,F$6:F$8)</f>
        <v>0</v>
      </c>
      <c r="G11" s="158"/>
      <c r="H11" s="157">
        <f>SUMPRODUCT($C$6:$C$8,H$6:H$8)</f>
        <v>0</v>
      </c>
      <c r="I11" s="158"/>
    </row>
    <row r="14" spans="1:9" ht="14.4" thickBot="1" x14ac:dyDescent="0.3"/>
    <row r="15" spans="1:9" ht="16.2" thickBot="1" x14ac:dyDescent="0.35">
      <c r="A15" s="58"/>
      <c r="B15" s="57" t="s">
        <v>121</v>
      </c>
      <c r="C15" s="59"/>
      <c r="D15" s="145">
        <v>1</v>
      </c>
      <c r="E15" s="146"/>
      <c r="F15" s="145">
        <v>2</v>
      </c>
      <c r="G15" s="146"/>
      <c r="H15" s="145">
        <v>3</v>
      </c>
      <c r="I15" s="146"/>
    </row>
    <row r="16" spans="1:9" x14ac:dyDescent="0.25">
      <c r="A16" s="139" t="s">
        <v>113</v>
      </c>
      <c r="B16" s="140"/>
      <c r="C16" s="147" t="s">
        <v>109</v>
      </c>
      <c r="D16" s="149"/>
      <c r="E16" s="150"/>
      <c r="F16" s="149"/>
      <c r="G16" s="150"/>
      <c r="H16" s="149"/>
      <c r="I16" s="150"/>
    </row>
    <row r="17" spans="1:9" ht="14.4" thickBot="1" x14ac:dyDescent="0.3">
      <c r="A17" s="141"/>
      <c r="B17" s="142"/>
      <c r="C17" s="148"/>
      <c r="D17" s="151"/>
      <c r="E17" s="152"/>
      <c r="F17" s="151"/>
      <c r="G17" s="152"/>
      <c r="H17" s="151"/>
      <c r="I17" s="152"/>
    </row>
    <row r="18" spans="1:9" ht="31.8" thickBot="1" x14ac:dyDescent="0.3">
      <c r="A18" s="143"/>
      <c r="B18" s="144"/>
      <c r="C18" s="48" t="s">
        <v>118</v>
      </c>
      <c r="D18" s="49" t="s">
        <v>110</v>
      </c>
      <c r="E18" s="50" t="s">
        <v>111</v>
      </c>
      <c r="F18" s="49" t="s">
        <v>110</v>
      </c>
      <c r="G18" s="50" t="s">
        <v>111</v>
      </c>
      <c r="H18" s="49" t="s">
        <v>110</v>
      </c>
      <c r="I18" s="50" t="s">
        <v>111</v>
      </c>
    </row>
    <row r="19" spans="1:9" ht="16.2" thickBot="1" x14ac:dyDescent="0.3">
      <c r="A19" s="153" t="s">
        <v>115</v>
      </c>
      <c r="B19" s="51" t="s">
        <v>114</v>
      </c>
      <c r="C19" s="55">
        <v>5</v>
      </c>
      <c r="D19" s="52"/>
      <c r="E19" s="53"/>
      <c r="F19" s="52"/>
      <c r="G19" s="53"/>
      <c r="H19" s="52"/>
      <c r="I19" s="53"/>
    </row>
    <row r="20" spans="1:9" ht="31.8" thickBot="1" x14ac:dyDescent="0.3">
      <c r="A20" s="154"/>
      <c r="B20" s="51" t="s">
        <v>116</v>
      </c>
      <c r="C20" s="55">
        <v>8</v>
      </c>
      <c r="D20" s="54"/>
      <c r="E20" s="53"/>
      <c r="F20" s="54"/>
      <c r="G20" s="53"/>
      <c r="H20" s="54"/>
      <c r="I20" s="53"/>
    </row>
    <row r="21" spans="1:9" ht="31.8" thickBot="1" x14ac:dyDescent="0.3">
      <c r="A21" s="154"/>
      <c r="B21" s="51" t="s">
        <v>117</v>
      </c>
      <c r="C21" s="55">
        <v>12</v>
      </c>
      <c r="D21" s="54"/>
      <c r="E21" s="53"/>
      <c r="F21" s="54"/>
      <c r="G21" s="53"/>
      <c r="H21" s="54"/>
      <c r="I21" s="53"/>
    </row>
    <row r="22" spans="1:9" ht="16.2" thickBot="1" x14ac:dyDescent="0.3">
      <c r="A22" s="154"/>
      <c r="B22" s="51" t="s">
        <v>119</v>
      </c>
      <c r="C22" s="55">
        <v>10</v>
      </c>
      <c r="D22" s="54"/>
      <c r="E22" s="53"/>
      <c r="F22" s="54"/>
      <c r="G22" s="53"/>
      <c r="H22" s="54"/>
      <c r="I22" s="53"/>
    </row>
    <row r="23" spans="1:9" ht="18.600000000000001" thickBot="1" x14ac:dyDescent="0.35">
      <c r="A23" s="155" t="s">
        <v>112</v>
      </c>
      <c r="B23" s="156"/>
      <c r="C23" s="56">
        <f>SUM(C19:C22)</f>
        <v>35</v>
      </c>
      <c r="D23" s="157">
        <f>SUMPRODUCT($C$6:$C$8,D$6:D$8)</f>
        <v>0</v>
      </c>
      <c r="E23" s="158"/>
      <c r="F23" s="157">
        <f>SUMPRODUCT($C$6:$C$8,F$6:F$8)</f>
        <v>0</v>
      </c>
      <c r="G23" s="158"/>
      <c r="H23" s="157">
        <f>SUMPRODUCT($C$6:$C$8,H$6:H$8)</f>
        <v>0</v>
      </c>
      <c r="I23" s="158"/>
    </row>
    <row r="26" spans="1:9" ht="14.4" thickBot="1" x14ac:dyDescent="0.3"/>
    <row r="27" spans="1:9" ht="16.2" thickBot="1" x14ac:dyDescent="0.35">
      <c r="A27" s="58"/>
      <c r="B27" s="57" t="s">
        <v>122</v>
      </c>
      <c r="C27" s="59"/>
      <c r="D27" s="145">
        <v>1</v>
      </c>
      <c r="E27" s="146"/>
      <c r="F27" s="145">
        <v>2</v>
      </c>
      <c r="G27" s="146"/>
      <c r="H27" s="145">
        <v>3</v>
      </c>
      <c r="I27" s="146"/>
    </row>
    <row r="28" spans="1:9" x14ac:dyDescent="0.25">
      <c r="A28" s="139" t="s">
        <v>113</v>
      </c>
      <c r="B28" s="140"/>
      <c r="C28" s="147" t="s">
        <v>109</v>
      </c>
      <c r="D28" s="149"/>
      <c r="E28" s="150"/>
      <c r="F28" s="149"/>
      <c r="G28" s="150"/>
      <c r="H28" s="149"/>
      <c r="I28" s="150"/>
    </row>
    <row r="29" spans="1:9" ht="14.4" thickBot="1" x14ac:dyDescent="0.3">
      <c r="A29" s="141"/>
      <c r="B29" s="142"/>
      <c r="C29" s="148"/>
      <c r="D29" s="151"/>
      <c r="E29" s="152"/>
      <c r="F29" s="151"/>
      <c r="G29" s="152"/>
      <c r="H29" s="151"/>
      <c r="I29" s="152"/>
    </row>
    <row r="30" spans="1:9" ht="31.8" thickBot="1" x14ac:dyDescent="0.3">
      <c r="A30" s="143"/>
      <c r="B30" s="144"/>
      <c r="C30" s="48" t="s">
        <v>118</v>
      </c>
      <c r="D30" s="49" t="s">
        <v>110</v>
      </c>
      <c r="E30" s="50" t="s">
        <v>111</v>
      </c>
      <c r="F30" s="49" t="s">
        <v>110</v>
      </c>
      <c r="G30" s="50" t="s">
        <v>111</v>
      </c>
      <c r="H30" s="49" t="s">
        <v>110</v>
      </c>
      <c r="I30" s="50" t="s">
        <v>111</v>
      </c>
    </row>
    <row r="31" spans="1:9" ht="16.2" thickBot="1" x14ac:dyDescent="0.3">
      <c r="A31" s="153" t="s">
        <v>115</v>
      </c>
      <c r="B31" s="51" t="s">
        <v>114</v>
      </c>
      <c r="C31" s="55">
        <v>5</v>
      </c>
      <c r="D31" s="52"/>
      <c r="E31" s="53"/>
      <c r="F31" s="52"/>
      <c r="G31" s="53"/>
      <c r="H31" s="52"/>
      <c r="I31" s="53"/>
    </row>
    <row r="32" spans="1:9" ht="31.8" thickBot="1" x14ac:dyDescent="0.3">
      <c r="A32" s="154"/>
      <c r="B32" s="51" t="s">
        <v>116</v>
      </c>
      <c r="C32" s="55">
        <v>8</v>
      </c>
      <c r="D32" s="54"/>
      <c r="E32" s="53"/>
      <c r="F32" s="54"/>
      <c r="G32" s="53"/>
      <c r="H32" s="54"/>
      <c r="I32" s="53"/>
    </row>
    <row r="33" spans="1:9" ht="31.8" thickBot="1" x14ac:dyDescent="0.3">
      <c r="A33" s="154"/>
      <c r="B33" s="51" t="s">
        <v>117</v>
      </c>
      <c r="C33" s="55">
        <v>12</v>
      </c>
      <c r="D33" s="54"/>
      <c r="E33" s="53"/>
      <c r="F33" s="54"/>
      <c r="G33" s="53"/>
      <c r="H33" s="54"/>
      <c r="I33" s="53"/>
    </row>
    <row r="34" spans="1:9" ht="16.2" thickBot="1" x14ac:dyDescent="0.3">
      <c r="A34" s="154"/>
      <c r="B34" s="51" t="s">
        <v>119</v>
      </c>
      <c r="C34" s="55">
        <v>10</v>
      </c>
      <c r="D34" s="54"/>
      <c r="E34" s="53"/>
      <c r="F34" s="54"/>
      <c r="G34" s="53"/>
      <c r="H34" s="54"/>
      <c r="I34" s="53"/>
    </row>
    <row r="35" spans="1:9" ht="18.600000000000001" thickBot="1" x14ac:dyDescent="0.35">
      <c r="A35" s="155" t="s">
        <v>112</v>
      </c>
      <c r="B35" s="156"/>
      <c r="C35" s="56">
        <f>SUM(C31:C34)</f>
        <v>35</v>
      </c>
      <c r="D35" s="157">
        <f>SUMPRODUCT($C$6:$C$8,D$6:D$8)</f>
        <v>0</v>
      </c>
      <c r="E35" s="158"/>
      <c r="F35" s="157">
        <f>SUMPRODUCT($C$6:$C$8,F$6:F$8)</f>
        <v>0</v>
      </c>
      <c r="G35" s="158"/>
      <c r="H35" s="157">
        <f>SUMPRODUCT($C$6:$C$8,H$6:H$8)</f>
        <v>0</v>
      </c>
      <c r="I35" s="158"/>
    </row>
    <row r="38" spans="1:9" ht="14.4" thickBot="1" x14ac:dyDescent="0.3"/>
    <row r="39" spans="1:9" ht="16.2" thickBot="1" x14ac:dyDescent="0.35">
      <c r="A39" s="58"/>
      <c r="B39" s="57" t="s">
        <v>123</v>
      </c>
      <c r="C39" s="59"/>
      <c r="D39" s="145">
        <v>1</v>
      </c>
      <c r="E39" s="146"/>
      <c r="F39" s="145">
        <v>2</v>
      </c>
      <c r="G39" s="146"/>
      <c r="H39" s="145">
        <v>3</v>
      </c>
      <c r="I39" s="146"/>
    </row>
    <row r="40" spans="1:9" x14ac:dyDescent="0.25">
      <c r="A40" s="139" t="s">
        <v>113</v>
      </c>
      <c r="B40" s="140"/>
      <c r="C40" s="147" t="s">
        <v>109</v>
      </c>
      <c r="D40" s="149"/>
      <c r="E40" s="150"/>
      <c r="F40" s="149"/>
      <c r="G40" s="150"/>
      <c r="H40" s="149"/>
      <c r="I40" s="150"/>
    </row>
    <row r="41" spans="1:9" ht="14.4" thickBot="1" x14ac:dyDescent="0.3">
      <c r="A41" s="141"/>
      <c r="B41" s="142"/>
      <c r="C41" s="148"/>
      <c r="D41" s="151"/>
      <c r="E41" s="152"/>
      <c r="F41" s="151"/>
      <c r="G41" s="152"/>
      <c r="H41" s="151"/>
      <c r="I41" s="152"/>
    </row>
    <row r="42" spans="1:9" ht="31.8" thickBot="1" x14ac:dyDescent="0.3">
      <c r="A42" s="143"/>
      <c r="B42" s="144"/>
      <c r="C42" s="48" t="s">
        <v>118</v>
      </c>
      <c r="D42" s="49" t="s">
        <v>110</v>
      </c>
      <c r="E42" s="50" t="s">
        <v>111</v>
      </c>
      <c r="F42" s="49" t="s">
        <v>110</v>
      </c>
      <c r="G42" s="50" t="s">
        <v>111</v>
      </c>
      <c r="H42" s="49" t="s">
        <v>110</v>
      </c>
      <c r="I42" s="50" t="s">
        <v>111</v>
      </c>
    </row>
    <row r="43" spans="1:9" ht="16.2" thickBot="1" x14ac:dyDescent="0.3">
      <c r="A43" s="153" t="s">
        <v>115</v>
      </c>
      <c r="B43" s="51" t="s">
        <v>114</v>
      </c>
      <c r="C43" s="55">
        <v>5</v>
      </c>
      <c r="D43" s="52"/>
      <c r="E43" s="53"/>
      <c r="F43" s="52"/>
      <c r="G43" s="53"/>
      <c r="H43" s="52"/>
      <c r="I43" s="53"/>
    </row>
    <row r="44" spans="1:9" ht="31.8" thickBot="1" x14ac:dyDescent="0.3">
      <c r="A44" s="154"/>
      <c r="B44" s="51" t="s">
        <v>116</v>
      </c>
      <c r="C44" s="55">
        <v>8</v>
      </c>
      <c r="D44" s="54"/>
      <c r="E44" s="53"/>
      <c r="F44" s="54"/>
      <c r="G44" s="53"/>
      <c r="H44" s="54"/>
      <c r="I44" s="53"/>
    </row>
    <row r="45" spans="1:9" ht="31.8" thickBot="1" x14ac:dyDescent="0.3">
      <c r="A45" s="154"/>
      <c r="B45" s="51" t="s">
        <v>117</v>
      </c>
      <c r="C45" s="55">
        <v>12</v>
      </c>
      <c r="D45" s="54"/>
      <c r="E45" s="53"/>
      <c r="F45" s="54"/>
      <c r="G45" s="53"/>
      <c r="H45" s="54"/>
      <c r="I45" s="53"/>
    </row>
    <row r="46" spans="1:9" ht="16.2" thickBot="1" x14ac:dyDescent="0.3">
      <c r="A46" s="154"/>
      <c r="B46" s="51" t="s">
        <v>119</v>
      </c>
      <c r="C46" s="55">
        <v>10</v>
      </c>
      <c r="D46" s="54"/>
      <c r="E46" s="53"/>
      <c r="F46" s="54"/>
      <c r="G46" s="53"/>
      <c r="H46" s="54"/>
      <c r="I46" s="53"/>
    </row>
    <row r="47" spans="1:9" ht="18.600000000000001" thickBot="1" x14ac:dyDescent="0.35">
      <c r="A47" s="155" t="s">
        <v>112</v>
      </c>
      <c r="B47" s="156"/>
      <c r="C47" s="56">
        <f>SUM(C43:C46)</f>
        <v>35</v>
      </c>
      <c r="D47" s="157">
        <f>SUMPRODUCT($C$6:$C$8,D$6:D$8)</f>
        <v>0</v>
      </c>
      <c r="E47" s="158"/>
      <c r="F47" s="157">
        <f>SUMPRODUCT($C$6:$C$8,F$6:F$8)</f>
        <v>0</v>
      </c>
      <c r="G47" s="158"/>
      <c r="H47" s="157">
        <f>SUMPRODUCT($C$6:$C$8,H$6:H$8)</f>
        <v>0</v>
      </c>
      <c r="I47" s="158"/>
    </row>
    <row r="50" spans="1:9" ht="14.4" thickBot="1" x14ac:dyDescent="0.3"/>
    <row r="51" spans="1:9" ht="16.2" thickBot="1" x14ac:dyDescent="0.35">
      <c r="A51" s="58"/>
      <c r="B51" s="57" t="s">
        <v>124</v>
      </c>
      <c r="C51" s="59"/>
      <c r="D51" s="145">
        <v>1</v>
      </c>
      <c r="E51" s="146"/>
      <c r="F51" s="145">
        <v>2</v>
      </c>
      <c r="G51" s="146"/>
      <c r="H51" s="145">
        <v>3</v>
      </c>
      <c r="I51" s="146"/>
    </row>
    <row r="52" spans="1:9" x14ac:dyDescent="0.25">
      <c r="A52" s="139" t="s">
        <v>113</v>
      </c>
      <c r="B52" s="140"/>
      <c r="C52" s="147" t="s">
        <v>109</v>
      </c>
      <c r="D52" s="149"/>
      <c r="E52" s="150"/>
      <c r="F52" s="149"/>
      <c r="G52" s="150"/>
      <c r="H52" s="149"/>
      <c r="I52" s="150"/>
    </row>
    <row r="53" spans="1:9" ht="14.4" thickBot="1" x14ac:dyDescent="0.3">
      <c r="A53" s="141"/>
      <c r="B53" s="142"/>
      <c r="C53" s="148"/>
      <c r="D53" s="151"/>
      <c r="E53" s="152"/>
      <c r="F53" s="151"/>
      <c r="G53" s="152"/>
      <c r="H53" s="151"/>
      <c r="I53" s="152"/>
    </row>
    <row r="54" spans="1:9" ht="31.8" thickBot="1" x14ac:dyDescent="0.3">
      <c r="A54" s="143"/>
      <c r="B54" s="144"/>
      <c r="C54" s="48" t="s">
        <v>118</v>
      </c>
      <c r="D54" s="49" t="s">
        <v>110</v>
      </c>
      <c r="E54" s="50" t="s">
        <v>111</v>
      </c>
      <c r="F54" s="49" t="s">
        <v>110</v>
      </c>
      <c r="G54" s="50" t="s">
        <v>111</v>
      </c>
      <c r="H54" s="49" t="s">
        <v>110</v>
      </c>
      <c r="I54" s="50" t="s">
        <v>111</v>
      </c>
    </row>
    <row r="55" spans="1:9" ht="16.2" thickBot="1" x14ac:dyDescent="0.3">
      <c r="A55" s="153" t="s">
        <v>115</v>
      </c>
      <c r="B55" s="51" t="s">
        <v>114</v>
      </c>
      <c r="C55" s="55">
        <v>5</v>
      </c>
      <c r="D55" s="52"/>
      <c r="E55" s="53"/>
      <c r="F55" s="52"/>
      <c r="G55" s="53"/>
      <c r="H55" s="52"/>
      <c r="I55" s="53"/>
    </row>
    <row r="56" spans="1:9" ht="31.8" thickBot="1" x14ac:dyDescent="0.3">
      <c r="A56" s="154"/>
      <c r="B56" s="51" t="s">
        <v>116</v>
      </c>
      <c r="C56" s="55">
        <v>8</v>
      </c>
      <c r="D56" s="54"/>
      <c r="E56" s="53"/>
      <c r="F56" s="54"/>
      <c r="G56" s="53"/>
      <c r="H56" s="54"/>
      <c r="I56" s="53"/>
    </row>
    <row r="57" spans="1:9" ht="31.8" thickBot="1" x14ac:dyDescent="0.3">
      <c r="A57" s="154"/>
      <c r="B57" s="51" t="s">
        <v>117</v>
      </c>
      <c r="C57" s="55">
        <v>12</v>
      </c>
      <c r="D57" s="54"/>
      <c r="E57" s="53"/>
      <c r="F57" s="54"/>
      <c r="G57" s="53"/>
      <c r="H57" s="54"/>
      <c r="I57" s="53"/>
    </row>
    <row r="58" spans="1:9" ht="16.2" thickBot="1" x14ac:dyDescent="0.3">
      <c r="A58" s="154"/>
      <c r="B58" s="51" t="s">
        <v>119</v>
      </c>
      <c r="C58" s="55">
        <v>10</v>
      </c>
      <c r="D58" s="54"/>
      <c r="E58" s="53"/>
      <c r="F58" s="54"/>
      <c r="G58" s="53"/>
      <c r="H58" s="54"/>
      <c r="I58" s="53"/>
    </row>
    <row r="59" spans="1:9" ht="18.600000000000001" thickBot="1" x14ac:dyDescent="0.35">
      <c r="A59" s="155" t="s">
        <v>112</v>
      </c>
      <c r="B59" s="156"/>
      <c r="C59" s="56">
        <f>SUM(C55:C58)</f>
        <v>35</v>
      </c>
      <c r="D59" s="157">
        <f>SUMPRODUCT($C$6:$C$8,D$6:D$8)</f>
        <v>0</v>
      </c>
      <c r="E59" s="158"/>
      <c r="F59" s="157">
        <f>SUMPRODUCT($C$6:$C$8,F$6:F$8)</f>
        <v>0</v>
      </c>
      <c r="G59" s="158"/>
      <c r="H59" s="157">
        <f>SUMPRODUCT($C$6:$C$8,H$6:H$8)</f>
        <v>0</v>
      </c>
      <c r="I59" s="158"/>
    </row>
  </sheetData>
  <mergeCells count="65">
    <mergeCell ref="A59:B59"/>
    <mergeCell ref="D59:E59"/>
    <mergeCell ref="F59:G59"/>
    <mergeCell ref="H59:I59"/>
    <mergeCell ref="A52:B54"/>
    <mergeCell ref="C52:C53"/>
    <mergeCell ref="D52:E53"/>
    <mergeCell ref="F52:G53"/>
    <mergeCell ref="H52:I53"/>
    <mergeCell ref="A55:A58"/>
    <mergeCell ref="A47:B47"/>
    <mergeCell ref="D47:E47"/>
    <mergeCell ref="F47:G47"/>
    <mergeCell ref="H47:I47"/>
    <mergeCell ref="D51:E51"/>
    <mergeCell ref="F51:G51"/>
    <mergeCell ref="H51:I51"/>
    <mergeCell ref="H28:I29"/>
    <mergeCell ref="A43:A46"/>
    <mergeCell ref="A35:B35"/>
    <mergeCell ref="D35:E35"/>
    <mergeCell ref="F35:G35"/>
    <mergeCell ref="H35:I35"/>
    <mergeCell ref="D39:E39"/>
    <mergeCell ref="F39:G39"/>
    <mergeCell ref="H39:I39"/>
    <mergeCell ref="A40:B42"/>
    <mergeCell ref="C40:C41"/>
    <mergeCell ref="D40:E41"/>
    <mergeCell ref="F40:G41"/>
    <mergeCell ref="H40:I41"/>
    <mergeCell ref="A31:A34"/>
    <mergeCell ref="A19:A22"/>
    <mergeCell ref="A23:B23"/>
    <mergeCell ref="D23:E23"/>
    <mergeCell ref="F23:G23"/>
    <mergeCell ref="A28:B30"/>
    <mergeCell ref="C28:C29"/>
    <mergeCell ref="D28:E29"/>
    <mergeCell ref="F28:G29"/>
    <mergeCell ref="H23:I23"/>
    <mergeCell ref="D27:E27"/>
    <mergeCell ref="F27:G27"/>
    <mergeCell ref="H27:I27"/>
    <mergeCell ref="D15:E15"/>
    <mergeCell ref="F15:G15"/>
    <mergeCell ref="H15:I15"/>
    <mergeCell ref="A16:B18"/>
    <mergeCell ref="C16:C17"/>
    <mergeCell ref="D16:E17"/>
    <mergeCell ref="F16:G17"/>
    <mergeCell ref="H16:I17"/>
    <mergeCell ref="A7:A10"/>
    <mergeCell ref="A11:B11"/>
    <mergeCell ref="D11:E11"/>
    <mergeCell ref="F11:G11"/>
    <mergeCell ref="H11:I11"/>
    <mergeCell ref="A4:B6"/>
    <mergeCell ref="D3:E3"/>
    <mergeCell ref="F3:G3"/>
    <mergeCell ref="H3:I3"/>
    <mergeCell ref="C4:C5"/>
    <mergeCell ref="D4:E5"/>
    <mergeCell ref="F4:G5"/>
    <mergeCell ref="H4: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15943-48D7-46B5-9099-72D01650B3B2}">
  <dimension ref="A3:H41"/>
  <sheetViews>
    <sheetView rightToLeft="1" topLeftCell="C1" workbookViewId="0">
      <selection activeCell="C39" sqref="C39"/>
    </sheetView>
  </sheetViews>
  <sheetFormatPr defaultRowHeight="13.8" x14ac:dyDescent="0.25"/>
  <cols>
    <col min="3" max="3" width="58.19921875" customWidth="1"/>
    <col min="5" max="5" width="10.59765625" bestFit="1" customWidth="1"/>
    <col min="6" max="6" width="12" bestFit="1" customWidth="1"/>
    <col min="7" max="7" width="13.8984375" customWidth="1"/>
  </cols>
  <sheetData>
    <row r="3" spans="1:8" ht="14.4" thickBot="1" x14ac:dyDescent="0.3"/>
    <row r="4" spans="1:8" ht="13.8" customHeight="1" x14ac:dyDescent="0.25">
      <c r="A4" s="165" t="s">
        <v>132</v>
      </c>
      <c r="B4" s="166"/>
      <c r="C4" s="166"/>
      <c r="D4" s="167"/>
      <c r="E4" s="67"/>
      <c r="F4" s="67"/>
      <c r="G4" s="68"/>
      <c r="H4" s="67"/>
    </row>
    <row r="5" spans="1:8" ht="45.6" customHeight="1" x14ac:dyDescent="0.25">
      <c r="A5" s="66" t="s">
        <v>129</v>
      </c>
      <c r="B5" s="65" t="s">
        <v>128</v>
      </c>
      <c r="C5" s="60" t="s">
        <v>127</v>
      </c>
      <c r="D5" s="64" t="s">
        <v>131</v>
      </c>
      <c r="E5" s="63" t="s">
        <v>126</v>
      </c>
      <c r="F5" s="63" t="s">
        <v>130</v>
      </c>
      <c r="G5" s="62" t="s">
        <v>125</v>
      </c>
      <c r="H5" s="61" t="s">
        <v>74</v>
      </c>
    </row>
    <row r="6" spans="1:8" ht="22.8" customHeight="1" x14ac:dyDescent="0.25">
      <c r="A6" s="168">
        <v>1</v>
      </c>
      <c r="B6" s="168"/>
      <c r="C6" s="60" t="s">
        <v>80</v>
      </c>
      <c r="D6" s="60">
        <v>1</v>
      </c>
      <c r="E6" s="69">
        <v>0</v>
      </c>
      <c r="F6" s="163">
        <f>E6*D6+E7*D7</f>
        <v>0</v>
      </c>
      <c r="G6" s="159">
        <f>RANK(F6,$F$6:$F$8,1)</f>
        <v>1</v>
      </c>
      <c r="H6" s="161" t="e">
        <f>IF(G6=1,F6/F6,F8/F6)*100</f>
        <v>#DIV/0!</v>
      </c>
    </row>
    <row r="7" spans="1:8" ht="23.4" customHeight="1" x14ac:dyDescent="0.25">
      <c r="A7" s="169"/>
      <c r="B7" s="169"/>
      <c r="C7" s="60" t="s">
        <v>75</v>
      </c>
      <c r="D7" s="60">
        <v>24</v>
      </c>
      <c r="E7" s="69">
        <v>0</v>
      </c>
      <c r="F7" s="164"/>
      <c r="G7" s="160"/>
      <c r="H7" s="162"/>
    </row>
    <row r="8" spans="1:8" ht="22.2" customHeight="1" x14ac:dyDescent="0.25">
      <c r="A8" s="168">
        <v>2</v>
      </c>
      <c r="B8" s="168"/>
      <c r="C8" s="60" t="s">
        <v>80</v>
      </c>
      <c r="D8" s="60">
        <v>1</v>
      </c>
      <c r="E8" s="69">
        <v>0</v>
      </c>
      <c r="F8" s="163">
        <f>E8*D8+E9*D9</f>
        <v>0</v>
      </c>
      <c r="G8" s="159">
        <f>RANK(F8,$F$6:$F$8,1)</f>
        <v>1</v>
      </c>
      <c r="H8" s="161" t="e">
        <f>IF(G8=1,F8/F8,F6/F8)*100</f>
        <v>#DIV/0!</v>
      </c>
    </row>
    <row r="9" spans="1:8" ht="22.2" customHeight="1" x14ac:dyDescent="0.25">
      <c r="A9" s="169"/>
      <c r="B9" s="169"/>
      <c r="C9" s="60" t="s">
        <v>75</v>
      </c>
      <c r="D9" s="60">
        <v>24</v>
      </c>
      <c r="E9" s="69">
        <v>0</v>
      </c>
      <c r="F9" s="164"/>
      <c r="G9" s="160"/>
      <c r="H9" s="162"/>
    </row>
    <row r="11" spans="1:8" ht="14.4" thickBot="1" x14ac:dyDescent="0.3"/>
    <row r="12" spans="1:8" ht="13.8" customHeight="1" x14ac:dyDescent="0.25">
      <c r="A12" s="165" t="s">
        <v>133</v>
      </c>
      <c r="B12" s="166"/>
      <c r="C12" s="166"/>
      <c r="D12" s="167"/>
      <c r="E12" s="67"/>
      <c r="F12" s="67"/>
      <c r="G12" s="68"/>
      <c r="H12" s="67"/>
    </row>
    <row r="13" spans="1:8" ht="27.6" x14ac:dyDescent="0.25">
      <c r="A13" s="66" t="s">
        <v>129</v>
      </c>
      <c r="B13" s="65" t="s">
        <v>128</v>
      </c>
      <c r="C13" s="60" t="s">
        <v>127</v>
      </c>
      <c r="D13" s="64" t="s">
        <v>131</v>
      </c>
      <c r="E13" s="63" t="s">
        <v>126</v>
      </c>
      <c r="F13" s="63" t="s">
        <v>130</v>
      </c>
      <c r="G13" s="62" t="s">
        <v>125</v>
      </c>
      <c r="H13" s="61" t="s">
        <v>74</v>
      </c>
    </row>
    <row r="14" spans="1:8" x14ac:dyDescent="0.25">
      <c r="A14" s="168">
        <v>1</v>
      </c>
      <c r="B14" s="168"/>
      <c r="C14" s="60" t="s">
        <v>80</v>
      </c>
      <c r="D14" s="60">
        <v>1</v>
      </c>
      <c r="E14" s="69">
        <v>0</v>
      </c>
      <c r="F14" s="163">
        <f>E14*D14+E15*D15</f>
        <v>0</v>
      </c>
      <c r="G14" s="159">
        <f>RANK(F14,$F$14:$F$16,1)</f>
        <v>1</v>
      </c>
      <c r="H14" s="161" t="e">
        <f>IF(G14=1,F14/F14,F16/F14)*100</f>
        <v>#DIV/0!</v>
      </c>
    </row>
    <row r="15" spans="1:8" x14ac:dyDescent="0.25">
      <c r="A15" s="169"/>
      <c r="B15" s="169"/>
      <c r="C15" s="60" t="s">
        <v>75</v>
      </c>
      <c r="D15" s="60">
        <v>24</v>
      </c>
      <c r="E15" s="69">
        <v>0</v>
      </c>
      <c r="F15" s="164"/>
      <c r="G15" s="160"/>
      <c r="H15" s="162"/>
    </row>
    <row r="16" spans="1:8" x14ac:dyDescent="0.25">
      <c r="A16" s="168">
        <v>2</v>
      </c>
      <c r="B16" s="168"/>
      <c r="C16" s="60" t="s">
        <v>80</v>
      </c>
      <c r="D16" s="60">
        <v>1</v>
      </c>
      <c r="E16" s="69">
        <v>0</v>
      </c>
      <c r="F16" s="163">
        <f>E16*D16+E17*D17</f>
        <v>0</v>
      </c>
      <c r="G16" s="159">
        <f>RANK(F16,$F$14:$F$16,1)</f>
        <v>1</v>
      </c>
      <c r="H16" s="161" t="e">
        <f>IF(G16=1,F16/F16,F14/F16)*100</f>
        <v>#DIV/0!</v>
      </c>
    </row>
    <row r="17" spans="1:8" x14ac:dyDescent="0.25">
      <c r="A17" s="169"/>
      <c r="B17" s="169"/>
      <c r="C17" s="60" t="s">
        <v>75</v>
      </c>
      <c r="D17" s="60">
        <v>24</v>
      </c>
      <c r="E17" s="69">
        <v>0</v>
      </c>
      <c r="F17" s="164"/>
      <c r="G17" s="160"/>
      <c r="H17" s="162"/>
    </row>
    <row r="19" spans="1:8" ht="14.4" thickBot="1" x14ac:dyDescent="0.3"/>
    <row r="20" spans="1:8" x14ac:dyDescent="0.25">
      <c r="A20" s="165" t="s">
        <v>134</v>
      </c>
      <c r="B20" s="166"/>
      <c r="C20" s="166"/>
      <c r="D20" s="167"/>
      <c r="E20" s="67"/>
      <c r="F20" s="67"/>
      <c r="G20" s="68"/>
      <c r="H20" s="67"/>
    </row>
    <row r="21" spans="1:8" ht="27.6" x14ac:dyDescent="0.25">
      <c r="A21" s="66" t="s">
        <v>129</v>
      </c>
      <c r="B21" s="65" t="s">
        <v>128</v>
      </c>
      <c r="C21" s="60" t="s">
        <v>127</v>
      </c>
      <c r="D21" s="64" t="s">
        <v>131</v>
      </c>
      <c r="E21" s="63" t="s">
        <v>126</v>
      </c>
      <c r="F21" s="63" t="s">
        <v>130</v>
      </c>
      <c r="G21" s="62" t="s">
        <v>125</v>
      </c>
      <c r="H21" s="61" t="s">
        <v>74</v>
      </c>
    </row>
    <row r="22" spans="1:8" x14ac:dyDescent="0.25">
      <c r="A22" s="168">
        <v>1</v>
      </c>
      <c r="B22" s="168"/>
      <c r="C22" s="60" t="s">
        <v>80</v>
      </c>
      <c r="D22" s="60">
        <v>1</v>
      </c>
      <c r="E22" s="69">
        <v>0</v>
      </c>
      <c r="F22" s="163">
        <f>E22*D22+E23*D23</f>
        <v>0</v>
      </c>
      <c r="G22" s="159">
        <f>RANK(F22,$F$22:$F$24,1)</f>
        <v>1</v>
      </c>
      <c r="H22" s="161" t="e">
        <f>IF(G22=1,F22/F22,F24/F22)*100</f>
        <v>#DIV/0!</v>
      </c>
    </row>
    <row r="23" spans="1:8" x14ac:dyDescent="0.25">
      <c r="A23" s="169"/>
      <c r="B23" s="169"/>
      <c r="C23" s="60" t="s">
        <v>75</v>
      </c>
      <c r="D23" s="60">
        <v>60</v>
      </c>
      <c r="E23" s="69">
        <v>0</v>
      </c>
      <c r="F23" s="164"/>
      <c r="G23" s="160"/>
      <c r="H23" s="162"/>
    </row>
    <row r="24" spans="1:8" x14ac:dyDescent="0.25">
      <c r="A24" s="168">
        <v>2</v>
      </c>
      <c r="B24" s="168"/>
      <c r="C24" s="60" t="s">
        <v>80</v>
      </c>
      <c r="D24" s="60">
        <v>1</v>
      </c>
      <c r="E24" s="69">
        <v>0</v>
      </c>
      <c r="F24" s="163">
        <f>E24*D24+E25*D25</f>
        <v>0</v>
      </c>
      <c r="G24" s="159">
        <f>RANK(F24,$F$22:$F$24,1)</f>
        <v>1</v>
      </c>
      <c r="H24" s="161" t="e">
        <f>IF(G24=1,F24/F24,F22/F24)*100</f>
        <v>#DIV/0!</v>
      </c>
    </row>
    <row r="25" spans="1:8" x14ac:dyDescent="0.25">
      <c r="A25" s="169"/>
      <c r="B25" s="169"/>
      <c r="C25" s="60" t="s">
        <v>75</v>
      </c>
      <c r="D25" s="60">
        <v>60</v>
      </c>
      <c r="E25" s="69">
        <v>0</v>
      </c>
      <c r="F25" s="164"/>
      <c r="G25" s="160"/>
      <c r="H25" s="162"/>
    </row>
    <row r="27" spans="1:8" ht="14.4" thickBot="1" x14ac:dyDescent="0.3"/>
    <row r="28" spans="1:8" x14ac:dyDescent="0.25">
      <c r="A28" s="165" t="s">
        <v>135</v>
      </c>
      <c r="B28" s="166"/>
      <c r="C28" s="166"/>
      <c r="D28" s="167"/>
      <c r="E28" s="67"/>
      <c r="F28" s="67"/>
      <c r="G28" s="68"/>
      <c r="H28" s="67"/>
    </row>
    <row r="29" spans="1:8" ht="27.6" x14ac:dyDescent="0.25">
      <c r="A29" s="66" t="s">
        <v>129</v>
      </c>
      <c r="B29" s="65" t="s">
        <v>128</v>
      </c>
      <c r="C29" s="60" t="s">
        <v>127</v>
      </c>
      <c r="D29" s="64" t="s">
        <v>131</v>
      </c>
      <c r="E29" s="63" t="s">
        <v>126</v>
      </c>
      <c r="F29" s="63" t="s">
        <v>130</v>
      </c>
      <c r="G29" s="62" t="s">
        <v>125</v>
      </c>
      <c r="H29" s="61" t="s">
        <v>74</v>
      </c>
    </row>
    <row r="30" spans="1:8" x14ac:dyDescent="0.25">
      <c r="A30" s="168">
        <v>1</v>
      </c>
      <c r="B30" s="168"/>
      <c r="C30" s="60" t="s">
        <v>80</v>
      </c>
      <c r="D30" s="60">
        <v>1</v>
      </c>
      <c r="E30" s="69">
        <v>0</v>
      </c>
      <c r="F30" s="163">
        <f>E30*D30+E31*D31</f>
        <v>0</v>
      </c>
      <c r="G30" s="159">
        <f>RANK(F30,$F$30:$F$32,1)</f>
        <v>1</v>
      </c>
      <c r="H30" s="161" t="e">
        <f>IF(G30=1,F30/F30,F32/F30)*100</f>
        <v>#DIV/0!</v>
      </c>
    </row>
    <row r="31" spans="1:8" x14ac:dyDescent="0.25">
      <c r="A31" s="169"/>
      <c r="B31" s="169"/>
      <c r="C31" s="60" t="s">
        <v>75</v>
      </c>
      <c r="D31" s="60">
        <v>48</v>
      </c>
      <c r="E31" s="69">
        <v>0</v>
      </c>
      <c r="F31" s="164"/>
      <c r="G31" s="160"/>
      <c r="H31" s="162"/>
    </row>
    <row r="32" spans="1:8" x14ac:dyDescent="0.25">
      <c r="A32" s="168">
        <v>2</v>
      </c>
      <c r="B32" s="168"/>
      <c r="C32" s="60" t="s">
        <v>80</v>
      </c>
      <c r="D32" s="60">
        <v>1</v>
      </c>
      <c r="E32" s="69">
        <v>0</v>
      </c>
      <c r="F32" s="163">
        <f>E32*D32+E33*D33</f>
        <v>0</v>
      </c>
      <c r="G32" s="159">
        <f>RANK(F32,$F$30:$F$32,1)</f>
        <v>1</v>
      </c>
      <c r="H32" s="161" t="e">
        <f>IF(G32=1,F32/F32,F30/F32)*100</f>
        <v>#DIV/0!</v>
      </c>
    </row>
    <row r="33" spans="1:8" x14ac:dyDescent="0.25">
      <c r="A33" s="169"/>
      <c r="B33" s="169"/>
      <c r="C33" s="60" t="s">
        <v>75</v>
      </c>
      <c r="D33" s="60">
        <v>48</v>
      </c>
      <c r="E33" s="69">
        <v>0</v>
      </c>
      <c r="F33" s="164"/>
      <c r="G33" s="160"/>
      <c r="H33" s="162"/>
    </row>
    <row r="35" spans="1:8" ht="14.4" thickBot="1" x14ac:dyDescent="0.3"/>
    <row r="36" spans="1:8" x14ac:dyDescent="0.25">
      <c r="A36" s="165" t="s">
        <v>136</v>
      </c>
      <c r="B36" s="166"/>
      <c r="C36" s="166"/>
      <c r="D36" s="167"/>
      <c r="E36" s="67"/>
      <c r="F36" s="67"/>
      <c r="G36" s="68"/>
      <c r="H36" s="67"/>
    </row>
    <row r="37" spans="1:8" ht="27.6" x14ac:dyDescent="0.25">
      <c r="A37" s="66" t="s">
        <v>129</v>
      </c>
      <c r="B37" s="65" t="s">
        <v>128</v>
      </c>
      <c r="C37" s="60" t="s">
        <v>127</v>
      </c>
      <c r="D37" s="64" t="s">
        <v>131</v>
      </c>
      <c r="E37" s="63" t="s">
        <v>126</v>
      </c>
      <c r="F37" s="63" t="s">
        <v>130</v>
      </c>
      <c r="G37" s="62" t="s">
        <v>125</v>
      </c>
      <c r="H37" s="61" t="s">
        <v>74</v>
      </c>
    </row>
    <row r="38" spans="1:8" x14ac:dyDescent="0.25">
      <c r="A38" s="168">
        <v>1</v>
      </c>
      <c r="B38" s="168"/>
      <c r="C38" s="60" t="s">
        <v>80</v>
      </c>
      <c r="D38" s="60">
        <v>1</v>
      </c>
      <c r="E38" s="69">
        <v>0</v>
      </c>
      <c r="F38" s="163">
        <f>E38*D38+E39*D39</f>
        <v>0</v>
      </c>
      <c r="G38" s="159">
        <f>RANK(F38,$F$38:$F$40,1)</f>
        <v>1</v>
      </c>
      <c r="H38" s="161" t="e">
        <f>IF(G38=1,F38/F38,F40/F38)*100</f>
        <v>#DIV/0!</v>
      </c>
    </row>
    <row r="39" spans="1:8" x14ac:dyDescent="0.25">
      <c r="A39" s="169"/>
      <c r="B39" s="169"/>
      <c r="C39" s="60" t="s">
        <v>75</v>
      </c>
      <c r="D39" s="60">
        <v>60</v>
      </c>
      <c r="E39" s="69">
        <v>0</v>
      </c>
      <c r="F39" s="164"/>
      <c r="G39" s="160"/>
      <c r="H39" s="162"/>
    </row>
    <row r="40" spans="1:8" x14ac:dyDescent="0.25">
      <c r="A40" s="168">
        <v>2</v>
      </c>
      <c r="B40" s="168"/>
      <c r="C40" s="60" t="s">
        <v>80</v>
      </c>
      <c r="D40" s="60">
        <v>1</v>
      </c>
      <c r="E40" s="69">
        <v>0</v>
      </c>
      <c r="F40" s="163">
        <f>E40*D40+E41*D41</f>
        <v>0</v>
      </c>
      <c r="G40" s="159">
        <f>RANK(F40,$F$38:$F$40,1)</f>
        <v>1</v>
      </c>
      <c r="H40" s="161" t="e">
        <f>IF(G40=1,F40/F40,F38/F40)*100</f>
        <v>#DIV/0!</v>
      </c>
    </row>
    <row r="41" spans="1:8" x14ac:dyDescent="0.25">
      <c r="A41" s="169"/>
      <c r="B41" s="169"/>
      <c r="C41" s="60" t="s">
        <v>75</v>
      </c>
      <c r="D41" s="60">
        <v>60</v>
      </c>
      <c r="E41" s="69">
        <v>0</v>
      </c>
      <c r="F41" s="164"/>
      <c r="G41" s="160"/>
      <c r="H41" s="162"/>
    </row>
  </sheetData>
  <mergeCells count="55">
    <mergeCell ref="A36:D36"/>
    <mergeCell ref="A38:A39"/>
    <mergeCell ref="B38:B39"/>
    <mergeCell ref="F38:F39"/>
    <mergeCell ref="G38:G39"/>
    <mergeCell ref="H38:H39"/>
    <mergeCell ref="A40:A41"/>
    <mergeCell ref="B40:B41"/>
    <mergeCell ref="F40:F41"/>
    <mergeCell ref="G40:G41"/>
    <mergeCell ref="H40:H41"/>
    <mergeCell ref="A32:A33"/>
    <mergeCell ref="B32:B33"/>
    <mergeCell ref="F32:F33"/>
    <mergeCell ref="G32:G33"/>
    <mergeCell ref="H32:H33"/>
    <mergeCell ref="G30:G31"/>
    <mergeCell ref="H30:H31"/>
    <mergeCell ref="A24:A25"/>
    <mergeCell ref="B24:B25"/>
    <mergeCell ref="F24:F25"/>
    <mergeCell ref="G24:G25"/>
    <mergeCell ref="H24:H25"/>
    <mergeCell ref="A28:D28"/>
    <mergeCell ref="A30:A31"/>
    <mergeCell ref="B30:B31"/>
    <mergeCell ref="F30:F31"/>
    <mergeCell ref="H22:H23"/>
    <mergeCell ref="A14:A15"/>
    <mergeCell ref="B14:B15"/>
    <mergeCell ref="F14:F15"/>
    <mergeCell ref="G14:G15"/>
    <mergeCell ref="H14:H15"/>
    <mergeCell ref="A16:A17"/>
    <mergeCell ref="B16:B17"/>
    <mergeCell ref="F16:F17"/>
    <mergeCell ref="G16:G17"/>
    <mergeCell ref="H16:H17"/>
    <mergeCell ref="A20:D20"/>
    <mergeCell ref="A22:A23"/>
    <mergeCell ref="B22:B23"/>
    <mergeCell ref="F22:F23"/>
    <mergeCell ref="G22:G23"/>
    <mergeCell ref="A12:D12"/>
    <mergeCell ref="A4:D4"/>
    <mergeCell ref="A6:A7"/>
    <mergeCell ref="B6:B7"/>
    <mergeCell ref="A8:A9"/>
    <mergeCell ref="B8:B9"/>
    <mergeCell ref="G6:G7"/>
    <mergeCell ref="H6:H7"/>
    <mergeCell ref="G8:G9"/>
    <mergeCell ref="H8:H9"/>
    <mergeCell ref="F6:F7"/>
    <mergeCell ref="F8:F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A1289-0442-472F-9B32-6E800907466A}">
  <dimension ref="A3:P23"/>
  <sheetViews>
    <sheetView rightToLeft="1" workbookViewId="0">
      <selection activeCell="M30" sqref="M30"/>
    </sheetView>
  </sheetViews>
  <sheetFormatPr defaultRowHeight="13.8" x14ac:dyDescent="0.25"/>
  <sheetData>
    <row r="3" spans="1:16" ht="14.4" thickBot="1" x14ac:dyDescent="0.3"/>
    <row r="4" spans="1:16" ht="15.6" x14ac:dyDescent="0.3">
      <c r="A4" s="172" t="s">
        <v>138</v>
      </c>
      <c r="B4" s="173"/>
      <c r="C4" s="173"/>
      <c r="D4" s="173"/>
      <c r="G4" s="172" t="s">
        <v>140</v>
      </c>
      <c r="H4" s="173"/>
      <c r="I4" s="173"/>
      <c r="J4" s="173"/>
      <c r="M4" s="172" t="s">
        <v>142</v>
      </c>
      <c r="N4" s="173"/>
      <c r="O4" s="173"/>
      <c r="P4" s="173"/>
    </row>
    <row r="5" spans="1:16" ht="15.6" x14ac:dyDescent="0.3">
      <c r="A5" s="174" t="s">
        <v>128</v>
      </c>
      <c r="B5" s="175"/>
      <c r="C5" s="70"/>
      <c r="D5" s="70"/>
      <c r="G5" s="174" t="s">
        <v>128</v>
      </c>
      <c r="H5" s="175"/>
      <c r="I5" s="70"/>
      <c r="J5" s="70"/>
      <c r="M5" s="174" t="s">
        <v>128</v>
      </c>
      <c r="N5" s="175"/>
      <c r="O5" s="70"/>
      <c r="P5" s="70"/>
    </row>
    <row r="6" spans="1:16" ht="15.6" x14ac:dyDescent="0.3">
      <c r="A6" s="174" t="s">
        <v>129</v>
      </c>
      <c r="B6" s="175"/>
      <c r="C6" s="70"/>
      <c r="D6" s="70"/>
      <c r="G6" s="174" t="s">
        <v>129</v>
      </c>
      <c r="H6" s="175"/>
      <c r="I6" s="70"/>
      <c r="J6" s="70"/>
      <c r="M6" s="174" t="s">
        <v>129</v>
      </c>
      <c r="N6" s="175"/>
      <c r="O6" s="70"/>
      <c r="P6" s="70"/>
    </row>
    <row r="7" spans="1:16" ht="15.6" x14ac:dyDescent="0.3">
      <c r="A7" s="71" t="s">
        <v>3</v>
      </c>
      <c r="B7" s="72" t="s">
        <v>7</v>
      </c>
      <c r="C7" s="73"/>
      <c r="D7" s="73"/>
      <c r="G7" s="71" t="s">
        <v>3</v>
      </c>
      <c r="H7" s="72" t="s">
        <v>7</v>
      </c>
      <c r="I7" s="73"/>
      <c r="J7" s="73"/>
      <c r="M7" s="71" t="s">
        <v>3</v>
      </c>
      <c r="N7" s="72" t="s">
        <v>7</v>
      </c>
      <c r="O7" s="73"/>
      <c r="P7" s="73"/>
    </row>
    <row r="8" spans="1:16" ht="15.6" x14ac:dyDescent="0.25">
      <c r="A8" s="74">
        <v>0.7</v>
      </c>
      <c r="B8" s="75" t="s">
        <v>6</v>
      </c>
      <c r="C8" s="76">
        <f>'איכות - גלריה מספר 1'!D11</f>
        <v>0</v>
      </c>
      <c r="D8" s="76">
        <f>'איכות - גלריה מספר 1'!F11</f>
        <v>0</v>
      </c>
      <c r="G8" s="74">
        <v>0.7</v>
      </c>
      <c r="H8" s="75" t="s">
        <v>6</v>
      </c>
      <c r="I8" s="76">
        <f>'איכות - גלריה מספר 3'!D11</f>
        <v>0</v>
      </c>
      <c r="J8" s="76">
        <f>'איכות - גלריה מספר 3'!F11</f>
        <v>0</v>
      </c>
      <c r="M8" s="74">
        <v>0.7</v>
      </c>
      <c r="N8" s="75" t="s">
        <v>6</v>
      </c>
      <c r="O8" s="76">
        <f>'איכות - גלריה מספר 5'!J11</f>
        <v>0</v>
      </c>
      <c r="P8" s="76">
        <f>'איכות - גלריה מספר 5'!L11</f>
        <v>0</v>
      </c>
    </row>
    <row r="9" spans="1:16" ht="15.6" x14ac:dyDescent="0.25">
      <c r="A9" s="74">
        <v>0.3</v>
      </c>
      <c r="B9" s="75" t="s">
        <v>76</v>
      </c>
      <c r="C9" s="76" t="e">
        <f>מחיר!H6</f>
        <v>#DIV/0!</v>
      </c>
      <c r="D9" s="76" t="e">
        <f>מחיר!H8</f>
        <v>#DIV/0!</v>
      </c>
      <c r="G9" s="74">
        <v>0.3</v>
      </c>
      <c r="H9" s="75" t="s">
        <v>76</v>
      </c>
      <c r="I9" s="76" t="e">
        <f>מחיר!H22</f>
        <v>#DIV/0!</v>
      </c>
      <c r="J9" s="76" t="e">
        <f>מחיר!H24</f>
        <v>#DIV/0!</v>
      </c>
      <c r="M9" s="74">
        <v>0.3</v>
      </c>
      <c r="N9" s="75" t="s">
        <v>76</v>
      </c>
      <c r="O9" s="76" t="e">
        <f>מחיר!H38</f>
        <v>#DIV/0!</v>
      </c>
      <c r="P9" s="76" t="e">
        <f>מחיר!H40</f>
        <v>#DIV/0!</v>
      </c>
    </row>
    <row r="10" spans="1:16" ht="15.6" x14ac:dyDescent="0.25">
      <c r="A10" s="77">
        <f>SUM(A8:A9)</f>
        <v>1</v>
      </c>
      <c r="B10" s="78" t="s">
        <v>77</v>
      </c>
      <c r="C10" s="79" t="e">
        <f>(C8*A8)+(C9*0.3)</f>
        <v>#DIV/0!</v>
      </c>
      <c r="D10" s="79" t="e">
        <f>(D8*0.7)+(D9*0.3)</f>
        <v>#DIV/0!</v>
      </c>
      <c r="G10" s="77">
        <f>SUM(G8:G9)</f>
        <v>1</v>
      </c>
      <c r="H10" s="78" t="s">
        <v>77</v>
      </c>
      <c r="I10" s="79" t="e">
        <f>(I8*G8)+(I9*0.3)</f>
        <v>#DIV/0!</v>
      </c>
      <c r="J10" s="79" t="e">
        <f>(J8*0.7)+(J9*0.3)</f>
        <v>#DIV/0!</v>
      </c>
      <c r="M10" s="77">
        <f>SUM(M8:M9)</f>
        <v>1</v>
      </c>
      <c r="N10" s="78" t="s">
        <v>77</v>
      </c>
      <c r="O10" s="79" t="e">
        <f>(O8*M8)+(O9*0.3)</f>
        <v>#DIV/0!</v>
      </c>
      <c r="P10" s="79" t="e">
        <f>(P8*0.7)+(P9*0.3)</f>
        <v>#DIV/0!</v>
      </c>
    </row>
    <row r="11" spans="1:16" ht="15.6" x14ac:dyDescent="0.25">
      <c r="A11" s="170" t="s">
        <v>137</v>
      </c>
      <c r="B11" s="171"/>
      <c r="C11" s="80" t="e">
        <f>RANK(C10,$D$8:$E$8,0)</f>
        <v>#DIV/0!</v>
      </c>
      <c r="D11" s="80" t="e">
        <f>RANK(D10,$D$8:$E$8,0)</f>
        <v>#DIV/0!</v>
      </c>
      <c r="G11" s="170" t="s">
        <v>137</v>
      </c>
      <c r="H11" s="171"/>
      <c r="I11" s="80" t="e">
        <f>RANK(I10,$D$8:$E$8,0)</f>
        <v>#DIV/0!</v>
      </c>
      <c r="J11" s="80" t="e">
        <f>RANK(J10,$D$8:$E$8,0)</f>
        <v>#DIV/0!</v>
      </c>
      <c r="M11" s="170" t="s">
        <v>137</v>
      </c>
      <c r="N11" s="171"/>
      <c r="O11" s="80" t="e">
        <f>RANK(O10,$D$8:$E$8,0)</f>
        <v>#DIV/0!</v>
      </c>
      <c r="P11" s="80" t="e">
        <f>RANK(P10,$D$8:$E$8,0)</f>
        <v>#DIV/0!</v>
      </c>
    </row>
    <row r="12" spans="1:16" ht="15.6" x14ac:dyDescent="0.25">
      <c r="A12" s="81"/>
      <c r="B12" s="81"/>
      <c r="C12" s="81"/>
      <c r="D12" s="81"/>
      <c r="G12" s="81"/>
      <c r="H12" s="81"/>
      <c r="I12" s="81"/>
      <c r="J12" s="81"/>
    </row>
    <row r="13" spans="1:16" ht="15.6" x14ac:dyDescent="0.3">
      <c r="A13" s="82"/>
      <c r="B13" s="82"/>
      <c r="C13" s="82"/>
      <c r="D13" s="82"/>
      <c r="G13" s="82"/>
      <c r="H13" s="82"/>
      <c r="I13" s="82"/>
      <c r="J13" s="82"/>
    </row>
    <row r="14" spans="1:16" ht="15.6" x14ac:dyDescent="0.3">
      <c r="A14" s="176" t="s">
        <v>139</v>
      </c>
      <c r="B14" s="177"/>
      <c r="C14" s="177"/>
      <c r="D14" s="177"/>
      <c r="G14" s="176" t="s">
        <v>141</v>
      </c>
      <c r="H14" s="177"/>
      <c r="I14" s="177"/>
      <c r="J14" s="177"/>
    </row>
    <row r="15" spans="1:16" ht="15.6" x14ac:dyDescent="0.3">
      <c r="A15" s="174" t="s">
        <v>128</v>
      </c>
      <c r="B15" s="175"/>
      <c r="C15" s="70"/>
      <c r="D15" s="70"/>
      <c r="G15" s="174" t="s">
        <v>128</v>
      </c>
      <c r="H15" s="175"/>
      <c r="I15" s="70"/>
      <c r="J15" s="70"/>
    </row>
    <row r="16" spans="1:16" ht="15.6" x14ac:dyDescent="0.3">
      <c r="A16" s="174" t="s">
        <v>129</v>
      </c>
      <c r="B16" s="175"/>
      <c r="C16" s="70"/>
      <c r="D16" s="70"/>
      <c r="G16" s="174" t="s">
        <v>129</v>
      </c>
      <c r="H16" s="175"/>
      <c r="I16" s="70"/>
      <c r="J16" s="70"/>
    </row>
    <row r="17" spans="1:10" ht="15.6" x14ac:dyDescent="0.3">
      <c r="A17" s="71" t="s">
        <v>3</v>
      </c>
      <c r="B17" s="72" t="s">
        <v>7</v>
      </c>
      <c r="C17" s="73"/>
      <c r="D17" s="73"/>
      <c r="G17" s="71" t="s">
        <v>3</v>
      </c>
      <c r="H17" s="72" t="s">
        <v>7</v>
      </c>
      <c r="I17" s="73"/>
      <c r="J17" s="73"/>
    </row>
    <row r="18" spans="1:10" ht="15.6" x14ac:dyDescent="0.25">
      <c r="A18" s="74">
        <v>0.7</v>
      </c>
      <c r="B18" s="75" t="s">
        <v>6</v>
      </c>
      <c r="C18" s="76">
        <f>'איכות - גלריה מספר 2'!D11</f>
        <v>0</v>
      </c>
      <c r="D18" s="76">
        <f>'איכות - גלריה מספר 2'!F11</f>
        <v>0</v>
      </c>
      <c r="G18" s="74">
        <v>0.7</v>
      </c>
      <c r="H18" s="75" t="s">
        <v>6</v>
      </c>
      <c r="I18" s="76">
        <f>'איכות - גלריה מספר 4'!D21</f>
        <v>0</v>
      </c>
      <c r="J18" s="76">
        <f>'איכות - גלריה מספר 4'!F21</f>
        <v>0</v>
      </c>
    </row>
    <row r="19" spans="1:10" ht="15.6" x14ac:dyDescent="0.25">
      <c r="A19" s="74">
        <v>0.3</v>
      </c>
      <c r="B19" s="75" t="s">
        <v>76</v>
      </c>
      <c r="C19" s="76" t="e">
        <f>מחיר!H14</f>
        <v>#DIV/0!</v>
      </c>
      <c r="D19" s="76" t="e">
        <f>מחיר!H16</f>
        <v>#DIV/0!</v>
      </c>
      <c r="G19" s="74">
        <v>0.3</v>
      </c>
      <c r="H19" s="75" t="s">
        <v>76</v>
      </c>
      <c r="I19" s="76" t="e">
        <f>מחיר!H30</f>
        <v>#DIV/0!</v>
      </c>
      <c r="J19" s="76" t="e">
        <f>מחיר!H32</f>
        <v>#DIV/0!</v>
      </c>
    </row>
    <row r="20" spans="1:10" ht="15.6" x14ac:dyDescent="0.25">
      <c r="A20" s="77">
        <f>SUM(A18:A19)</f>
        <v>1</v>
      </c>
      <c r="B20" s="78" t="s">
        <v>77</v>
      </c>
      <c r="C20" s="79" t="e">
        <f>(C18*A18)+(C19*A19)</f>
        <v>#DIV/0!</v>
      </c>
      <c r="D20" s="79" t="e">
        <f>(D18*A18)+(D19*A19)</f>
        <v>#DIV/0!</v>
      </c>
      <c r="G20" s="77">
        <f>SUM(G18:G19)</f>
        <v>1</v>
      </c>
      <c r="H20" s="78" t="s">
        <v>77</v>
      </c>
      <c r="I20" s="79" t="e">
        <f>(I18*G18)+(I19*G19)</f>
        <v>#DIV/0!</v>
      </c>
      <c r="J20" s="79" t="e">
        <f>(J18*G18)+(J19*G19)</f>
        <v>#DIV/0!</v>
      </c>
    </row>
    <row r="21" spans="1:10" ht="15.6" x14ac:dyDescent="0.25">
      <c r="A21" s="170" t="s">
        <v>137</v>
      </c>
      <c r="B21" s="171"/>
      <c r="C21" s="80" t="e">
        <f>RANK(C20,$D$23:$E$23,0)</f>
        <v>#DIV/0!</v>
      </c>
      <c r="D21" s="80" t="e">
        <f>RANK(D20,$D$23:$E$23,0)</f>
        <v>#DIV/0!</v>
      </c>
      <c r="G21" s="170" t="s">
        <v>137</v>
      </c>
      <c r="H21" s="171"/>
      <c r="I21" s="80" t="e">
        <f>RANK(I20,$D$23:$E$23,0)</f>
        <v>#DIV/0!</v>
      </c>
      <c r="J21" s="80" t="e">
        <f>RANK(J20,$D$23:$E$23,0)</f>
        <v>#DIV/0!</v>
      </c>
    </row>
    <row r="22" spans="1:10" x14ac:dyDescent="0.25">
      <c r="A22" s="83"/>
      <c r="B22" s="83"/>
      <c r="C22" s="83"/>
      <c r="D22" s="83"/>
    </row>
    <row r="23" spans="1:10" x14ac:dyDescent="0.25">
      <c r="A23" s="83"/>
      <c r="B23" s="83"/>
      <c r="C23" s="83"/>
      <c r="D23" s="83"/>
    </row>
  </sheetData>
  <mergeCells count="20">
    <mergeCell ref="M4:P4"/>
    <mergeCell ref="M5:N5"/>
    <mergeCell ref="M6:N6"/>
    <mergeCell ref="M11:N11"/>
    <mergeCell ref="A16:B16"/>
    <mergeCell ref="A21:B21"/>
    <mergeCell ref="G4:J4"/>
    <mergeCell ref="G5:H5"/>
    <mergeCell ref="G6:H6"/>
    <mergeCell ref="G11:H11"/>
    <mergeCell ref="G14:J14"/>
    <mergeCell ref="G15:H15"/>
    <mergeCell ref="G16:H16"/>
    <mergeCell ref="G21:H21"/>
    <mergeCell ref="A4:D4"/>
    <mergeCell ref="A5:B5"/>
    <mergeCell ref="A6:B6"/>
    <mergeCell ref="A11:B11"/>
    <mergeCell ref="A14:D14"/>
    <mergeCell ref="A15: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9</vt:i4>
      </vt:variant>
      <vt:variant>
        <vt:lpstr>טווחים בעלי שם</vt:lpstr>
      </vt:variant>
      <vt:variant>
        <vt:i4>7</vt:i4>
      </vt:variant>
    </vt:vector>
  </HeadingPairs>
  <TitlesOfParts>
    <vt:vector size="16" baseType="lpstr">
      <vt:lpstr>תנאי-סף</vt:lpstr>
      <vt:lpstr>איכות - גלריה מספר 1</vt:lpstr>
      <vt:lpstr>איכות - גלריה מספר 2</vt:lpstr>
      <vt:lpstr>איכות - גלריה מספר 3</vt:lpstr>
      <vt:lpstr>איכות - גלריה מספר 4</vt:lpstr>
      <vt:lpstr>איכות - גלריה מספר 5</vt:lpstr>
      <vt:lpstr>תכנית עבודה</vt:lpstr>
      <vt:lpstr>מחיר</vt:lpstr>
      <vt:lpstr>סיכום</vt:lpstr>
      <vt:lpstr>'תנאי-סף'!_Ref295727242</vt:lpstr>
      <vt:lpstr>'איכות - גלריה מספר 1'!WPrint_Area_W</vt:lpstr>
      <vt:lpstr>'איכות - גלריה מספר 2'!WPrint_Area_W</vt:lpstr>
      <vt:lpstr>'איכות - גלריה מספר 3'!WPrint_Area_W</vt:lpstr>
      <vt:lpstr>'איכות - גלריה מספר 4'!WPrint_Area_W</vt:lpstr>
      <vt:lpstr>'איכות - גלריה מספר 5'!WPrint_Area_W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Lior Mimouni</cp:lastModifiedBy>
  <dcterms:created xsi:type="dcterms:W3CDTF">2012-09-13T08:40:43Z</dcterms:created>
  <dcterms:modified xsi:type="dcterms:W3CDTF">2022-12-15T08:27:43Z</dcterms:modified>
</cp:coreProperties>
</file>